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66925"/>
  <mc:AlternateContent xmlns:mc="http://schemas.openxmlformats.org/markup-compatibility/2006">
    <mc:Choice Requires="x15">
      <x15ac:absPath xmlns:x15ac="http://schemas.microsoft.com/office/spreadsheetml/2010/11/ac" url="T:\高齢福祉課\05介護予防担当\（ほ）包括支援センター\(い) 包括委託\R7 包括委託\02 包括支援センター届出\変更後様式（R7.11-)\新様式【最終】\"/>
    </mc:Choice>
  </mc:AlternateContent>
  <xr:revisionPtr revIDLastSave="0" documentId="13_ncr:1_{783D21A1-056A-4406-9E5C-B5242F8121D6}" xr6:coauthVersionLast="36" xr6:coauthVersionMax="47" xr10:uidLastSave="{00000000-0000-0000-0000-000000000000}"/>
  <bookViews>
    <workbookView xWindow="-110" yWindow="-110" windowWidth="23260" windowHeight="12580" tabRatio="665" activeTab="1" xr2:uid="{00000000-000D-0000-FFFF-FFFF00000000}"/>
  </bookViews>
  <sheets>
    <sheet name="【記載例】居宅介護支援" sheetId="10" r:id="rId1"/>
    <sheet name="居宅介護支援（１枚版）" sheetId="1" r:id="rId2"/>
    <sheet name="記入方法" sheetId="5" r:id="rId3"/>
    <sheet name="プルダウン・リスト" sheetId="2" r:id="rId4"/>
  </sheets>
  <definedNames>
    <definedName name="_xlnm.Print_Area" localSheetId="0">【記載例】居宅介護支援!$A$1:$BD$52</definedName>
    <definedName name="_xlnm.Print_Area" localSheetId="2">記入方法!$A$1:$O$77</definedName>
    <definedName name="_xlnm.Print_Area" localSheetId="1">'居宅介護支援（１枚版）'!$A$1:$BD$53</definedName>
    <definedName name="_xlnm.Print_Titles" localSheetId="0">【記載例】居宅介護支援!$2:$14</definedName>
    <definedName name="_xlnm.Print_Titles" localSheetId="1">'居宅介護支援（１枚版）'!$3:$15</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4" i="10" l="1"/>
  <c r="AW24" i="10" s="1"/>
  <c r="AU25" i="10"/>
  <c r="AW25" i="10" s="1"/>
  <c r="AU26" i="10"/>
  <c r="AW26" i="10" s="1"/>
  <c r="AU27" i="10"/>
  <c r="AW27" i="10"/>
  <c r="AU28" i="10"/>
  <c r="AW28" i="10" s="1"/>
  <c r="AU29" i="10"/>
  <c r="AW29" i="10" s="1"/>
  <c r="AU30" i="10"/>
  <c r="AW30" i="10" s="1"/>
  <c r="AU31" i="10"/>
  <c r="AW31" i="10" s="1"/>
  <c r="AU11" i="1" l="1"/>
  <c r="AU10" i="10"/>
  <c r="E38" i="1" l="1"/>
  <c r="G41" i="1"/>
  <c r="E41" i="1"/>
  <c r="G40" i="1"/>
  <c r="E40" i="1"/>
  <c r="G39" i="1"/>
  <c r="E39" i="1"/>
  <c r="G38" i="1"/>
  <c r="G40" i="10"/>
  <c r="G38" i="10"/>
  <c r="E40" i="10"/>
  <c r="E38" i="10"/>
  <c r="C47" i="1" l="1"/>
  <c r="H47" i="1"/>
  <c r="H46" i="1"/>
  <c r="C46" i="1"/>
  <c r="P42" i="1"/>
  <c r="C52" i="1" s="1"/>
  <c r="L42" i="1"/>
  <c r="J42" i="1"/>
  <c r="G42" i="1"/>
  <c r="E42" i="1"/>
  <c r="M47" i="1" l="1"/>
  <c r="H52" i="1" s="1"/>
  <c r="M52" i="1" s="1"/>
  <c r="AU17" i="1"/>
  <c r="H46" i="10" l="1"/>
  <c r="H45" i="10"/>
  <c r="C45" i="10"/>
  <c r="P41" i="10"/>
  <c r="C51" i="10" s="1"/>
  <c r="L41" i="10"/>
  <c r="C46" i="10" s="1"/>
  <c r="M46" i="10" s="1"/>
  <c r="H51" i="10" s="1"/>
  <c r="J41" i="10"/>
  <c r="AU32" i="10"/>
  <c r="AU23" i="10"/>
  <c r="AU22" i="10"/>
  <c r="AU21" i="10"/>
  <c r="AU20" i="10"/>
  <c r="AU19" i="10"/>
  <c r="E39" i="10" s="1"/>
  <c r="AU18" i="10"/>
  <c r="AU17" i="10"/>
  <c r="AU16" i="10"/>
  <c r="E37" i="10" s="1"/>
  <c r="B16" i="10"/>
  <c r="B17" i="10" s="1"/>
  <c r="B18" i="10" s="1"/>
  <c r="B19" i="10" s="1"/>
  <c r="B20" i="10" s="1"/>
  <c r="B21" i="10" s="1"/>
  <c r="B22" i="10" s="1"/>
  <c r="B23" i="10" s="1"/>
  <c r="B24" i="10" s="1"/>
  <c r="B25" i="10" s="1"/>
  <c r="B26" i="10" s="1"/>
  <c r="B27" i="10" s="1"/>
  <c r="B28" i="10" s="1"/>
  <c r="B29" i="10" s="1"/>
  <c r="B30" i="10" s="1"/>
  <c r="B31" i="10" s="1"/>
  <c r="B32" i="10" s="1"/>
  <c r="AU15" i="10"/>
  <c r="X3" i="10"/>
  <c r="AJ13" i="10" s="1"/>
  <c r="AJ14" i="10" s="1"/>
  <c r="M51" i="10" l="1"/>
  <c r="X12" i="10"/>
  <c r="T13" i="10"/>
  <c r="T14" i="10" s="1"/>
  <c r="P12" i="10"/>
  <c r="AB12" i="10"/>
  <c r="AM12" i="10"/>
  <c r="X13" i="10"/>
  <c r="X14" i="10" s="1"/>
  <c r="T12" i="10"/>
  <c r="AE12" i="10"/>
  <c r="AN12" i="10"/>
  <c r="AF13" i="10"/>
  <c r="AF14" i="10" s="1"/>
  <c r="AJ12" i="10"/>
  <c r="AN13" i="10"/>
  <c r="AN14" i="10" s="1"/>
  <c r="W12" i="10"/>
  <c r="AF12" i="10"/>
  <c r="P13" i="10"/>
  <c r="P14" i="10" s="1"/>
  <c r="AQ13" i="10"/>
  <c r="AQ14" i="10" s="1"/>
  <c r="AM13" i="10"/>
  <c r="AM14" i="10" s="1"/>
  <c r="AI13" i="10"/>
  <c r="AI14" i="10" s="1"/>
  <c r="AE13" i="10"/>
  <c r="AE14" i="10" s="1"/>
  <c r="AA13" i="10"/>
  <c r="AA14" i="10" s="1"/>
  <c r="W13" i="10"/>
  <c r="W14" i="10" s="1"/>
  <c r="S13" i="10"/>
  <c r="S14" i="10" s="1"/>
  <c r="AT12" i="10"/>
  <c r="AT13" i="10" s="1"/>
  <c r="AT14" i="10" s="1"/>
  <c r="AP12" i="10"/>
  <c r="AL12" i="10"/>
  <c r="AH12" i="10"/>
  <c r="AD12" i="10"/>
  <c r="Z12" i="10"/>
  <c r="V12" i="10"/>
  <c r="R12" i="10"/>
  <c r="AZ8" i="10"/>
  <c r="AW23" i="10" s="1"/>
  <c r="AL13" i="10"/>
  <c r="AL14" i="10" s="1"/>
  <c r="AH13" i="10"/>
  <c r="AH14" i="10" s="1"/>
  <c r="AD13" i="10"/>
  <c r="AD14" i="10" s="1"/>
  <c r="Z13" i="10"/>
  <c r="Z14" i="10" s="1"/>
  <c r="V13" i="10"/>
  <c r="V14" i="10" s="1"/>
  <c r="R13" i="10"/>
  <c r="R14" i="10" s="1"/>
  <c r="AO12" i="10"/>
  <c r="AK12" i="10"/>
  <c r="AG12" i="10"/>
  <c r="AC12" i="10"/>
  <c r="Y12" i="10"/>
  <c r="U12" i="10"/>
  <c r="Q12" i="10"/>
  <c r="AO13" i="10"/>
  <c r="AO14" i="10" s="1"/>
  <c r="AG13" i="10"/>
  <c r="AG14" i="10" s="1"/>
  <c r="AC13" i="10"/>
  <c r="AC14" i="10" s="1"/>
  <c r="Y13" i="10"/>
  <c r="Y14" i="10" s="1"/>
  <c r="Q13" i="10"/>
  <c r="Q14" i="10" s="1"/>
  <c r="AP13" i="10"/>
  <c r="AP14" i="10" s="1"/>
  <c r="AS12" i="10"/>
  <c r="AS13" i="10" s="1"/>
  <c r="AS14" i="10" s="1"/>
  <c r="AK13" i="10"/>
  <c r="AK14" i="10" s="1"/>
  <c r="U13" i="10"/>
  <c r="U14" i="10" s="1"/>
  <c r="AR12" i="10"/>
  <c r="AR13" i="10" s="1"/>
  <c r="AR14" i="10" s="1"/>
  <c r="S12" i="10"/>
  <c r="AA12" i="10"/>
  <c r="AI12" i="10"/>
  <c r="AQ12" i="10"/>
  <c r="AB13" i="10"/>
  <c r="AB14" i="10" s="1"/>
  <c r="AW19" i="10"/>
  <c r="G39" i="10" s="1"/>
  <c r="E41" i="10" l="1"/>
  <c r="AW17" i="10"/>
  <c r="AW32" i="10"/>
  <c r="AW22" i="10"/>
  <c r="AW18" i="10"/>
  <c r="AW16" i="10"/>
  <c r="G37" i="10" s="1"/>
  <c r="AW21" i="10"/>
  <c r="AW15" i="10"/>
  <c r="AW20" i="10"/>
  <c r="G41" i="10" l="1"/>
  <c r="AU22" i="1" l="1"/>
  <c r="AU20" i="1"/>
  <c r="AU21" i="1"/>
  <c r="AU23" i="1"/>
  <c r="AU24" i="1"/>
  <c r="AU25" i="1"/>
  <c r="AU26" i="1"/>
  <c r="AU27" i="1"/>
  <c r="AU28" i="1"/>
  <c r="AU29" i="1"/>
  <c r="AU30" i="1"/>
  <c r="AU31" i="1"/>
  <c r="AU32" i="1"/>
  <c r="AU33" i="1"/>
  <c r="AU19" i="1"/>
  <c r="AU18" i="1"/>
  <c r="AU16" i="1"/>
  <c r="B17" i="1" l="1"/>
  <c r="B18" i="1" s="1"/>
  <c r="B19" i="1" s="1"/>
  <c r="B20" i="1" s="1"/>
  <c r="B21" i="1" s="1"/>
  <c r="B22" i="1" s="1"/>
  <c r="B23" i="1" s="1"/>
  <c r="B24" i="1" s="1"/>
  <c r="B25" i="1" s="1"/>
  <c r="B26" i="1" l="1"/>
  <c r="B27" i="1" l="1"/>
  <c r="B28" i="1" s="1"/>
  <c r="B29" i="1" s="1"/>
  <c r="B30" i="1" s="1"/>
  <c r="X4" i="1"/>
  <c r="AT13" i="1" l="1"/>
  <c r="AR13" i="1"/>
  <c r="AR14" i="1" s="1"/>
  <c r="AR15" i="1" s="1"/>
  <c r="AS13" i="1"/>
  <c r="B31" i="1"/>
  <c r="B32" i="1" s="1"/>
  <c r="B33" i="1" s="1"/>
  <c r="AT14" i="1"/>
  <c r="AT15" i="1" s="1"/>
  <c r="AZ9" i="1"/>
  <c r="P13" i="1"/>
  <c r="S14" i="1"/>
  <c r="S15" i="1" s="1"/>
  <c r="AL14" i="1"/>
  <c r="AL15" i="1" s="1"/>
  <c r="T14" i="1"/>
  <c r="T15" i="1" s="1"/>
  <c r="AD14" i="1"/>
  <c r="AD15" i="1" s="1"/>
  <c r="AN14" i="1"/>
  <c r="AN15" i="1" s="1"/>
  <c r="AQ14" i="1"/>
  <c r="AQ15" i="1" s="1"/>
  <c r="AA14" i="1"/>
  <c r="AA15" i="1" s="1"/>
  <c r="V14" i="1"/>
  <c r="V15" i="1" s="1"/>
  <c r="AF14" i="1"/>
  <c r="AF15" i="1" s="1"/>
  <c r="P14" i="1"/>
  <c r="P15" i="1" s="1"/>
  <c r="X14" i="1"/>
  <c r="X15" i="1" s="1"/>
  <c r="AI14" i="1"/>
  <c r="AI15" i="1" s="1"/>
  <c r="Z14" i="1"/>
  <c r="Z15" i="1" s="1"/>
  <c r="AE14" i="1"/>
  <c r="AE15" i="1" s="1"/>
  <c r="AJ14" i="1"/>
  <c r="AJ15" i="1" s="1"/>
  <c r="AP14" i="1"/>
  <c r="AP15" i="1" s="1"/>
  <c r="R14" i="1"/>
  <c r="R15" i="1" s="1"/>
  <c r="W14" i="1"/>
  <c r="W15" i="1" s="1"/>
  <c r="AB14" i="1"/>
  <c r="AB15" i="1" s="1"/>
  <c r="AH14" i="1"/>
  <c r="AH15" i="1" s="1"/>
  <c r="AM14" i="1"/>
  <c r="AM15" i="1" s="1"/>
  <c r="Q14" i="1"/>
  <c r="Q15" i="1" s="1"/>
  <c r="U14" i="1"/>
  <c r="U15" i="1" s="1"/>
  <c r="Y14" i="1"/>
  <c r="Y15" i="1" s="1"/>
  <c r="AC14" i="1"/>
  <c r="AC15" i="1" s="1"/>
  <c r="AG14" i="1"/>
  <c r="AG15" i="1" s="1"/>
  <c r="AK14" i="1"/>
  <c r="AK15" i="1" s="1"/>
  <c r="AO14" i="1"/>
  <c r="AO15" i="1" s="1"/>
  <c r="W13" i="1"/>
  <c r="AA13" i="1"/>
  <c r="AE13" i="1"/>
  <c r="AI13" i="1"/>
  <c r="AM13" i="1"/>
  <c r="AQ13" i="1"/>
  <c r="T13" i="1"/>
  <c r="X13" i="1"/>
  <c r="AB13" i="1"/>
  <c r="AF13" i="1"/>
  <c r="AJ13" i="1"/>
  <c r="AN13" i="1"/>
  <c r="Q13" i="1"/>
  <c r="U13" i="1"/>
  <c r="Y13" i="1"/>
  <c r="AC13" i="1"/>
  <c r="AG13" i="1"/>
  <c r="AK13" i="1"/>
  <c r="AO13" i="1"/>
  <c r="AS14" i="1"/>
  <c r="AS15" i="1" s="1"/>
  <c r="S13" i="1"/>
  <c r="R13" i="1"/>
  <c r="V13" i="1"/>
  <c r="Z13" i="1"/>
  <c r="AD13" i="1"/>
  <c r="AH13" i="1"/>
  <c r="AL13" i="1"/>
  <c r="AP13" i="1"/>
  <c r="AW17" i="1" l="1"/>
  <c r="AW30" i="1"/>
  <c r="AW24" i="1"/>
  <c r="AW23" i="1"/>
  <c r="AW25" i="1"/>
  <c r="AW27" i="1"/>
  <c r="AW28" i="1"/>
  <c r="AW26" i="1"/>
  <c r="AW18" i="1"/>
  <c r="AW16" i="1"/>
  <c r="AW20" i="1"/>
  <c r="AW32" i="1"/>
  <c r="AW22" i="1"/>
  <c r="AW21" i="1"/>
  <c r="AW31" i="1"/>
  <c r="AW33" i="1"/>
  <c r="AW19" i="1"/>
  <c r="AW29" i="1"/>
</calcChain>
</file>

<file path=xl/sharedStrings.xml><?xml version="1.0" encoding="utf-8"?>
<sst xmlns="http://schemas.openxmlformats.org/spreadsheetml/2006/main" count="293" uniqueCount="143">
  <si>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</si>
  <si>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</si>
  <si>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</si>
  <si>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</si>
  <si>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</si>
  <si>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</si>
  <si>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</si>
  <si>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</si>
  <si>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</si>
  <si>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</si>
  <si>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</si>
  <si>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</si>
  <si>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</si>
  <si>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</si>
  <si>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</si>
  <si>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</si>
  <si>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</si>
  <si>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</si>
  <si>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</si>
  <si>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</si>
  <si>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</si>
  <si>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</si>
  <si>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</si>
  <si>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</si>
  <si>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</si>
  <si>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</si>
  <si>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</si>
  <si>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</si>
  <si>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</si>
  <si>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</si>
  <si>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</si>
  <si>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</si>
  <si>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</si>
  <si>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</si>
  <si>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</si>
  <si>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</si>
  <si>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</si>
  <si>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</si>
  <si>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</si>
  <si>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</si>
  <si>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</si>
  <si>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</si>
  <si>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</si>
  <si>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</si>
  <si>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</si>
  <si>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</si>
  <si>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</si>
  <si>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</si>
  <si>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</si>
  <si>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</si>
  <si>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</si>
  <si>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</si>
  <si>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</si>
  <si>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</si>
  <si>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</si>
  <si>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</si>
  <si>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</si>
  <si>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</si>
  <si>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</si>
  <si>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</si>
  <si>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</si>
  <si>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</si>
  <si>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</si>
  <si>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</si>
  <si>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</si>
  <si>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</si>
  <si>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</si>
  <si>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</si>
  <si>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</si>
  <si>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</si>
  <si>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</si>
  <si>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</si>
  <si>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</si>
  <si>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</si>
  <si>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</si>
  <si>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</si>
  <si>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</si>
  <si>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</si>
  <si>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</si>
  <si>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</si>
  <si>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</si>
  <si>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</si>
  <si>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</si>
  <si>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</si>
  <si>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</si>
  <si>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</si>
  <si>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</si>
  <si>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</si>
  <si>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</si>
  <si>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</si>
  <si>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</si>
  <si>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</si>
  <si>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</si>
  <si>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</si>
  <si>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</si>
  <si>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</si>
  <si>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</si>
  <si>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</si>
  <si>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</si>
  <si>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</si>
  <si>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</si>
  <si>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</si>
  <si>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</si>
  <si>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</si>
  <si>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</si>
  <si>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</si>
  <si>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</si>
  <si>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</si>
  <si>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</si>
  <si>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</si>
  <si>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</si>
  <si>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</si>
  <si>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</si>
  <si>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</si>
  <si>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</si>
  <si>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</si>
  <si>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</si>
  <si>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</si>
  <si>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</si>
  <si>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</si>
  <si>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</si>
  <si>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</si>
  <si>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</si>
  <si>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</si>
  <si>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</si>
  <si>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</si>
  <si>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</si>
  <si>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</si>
  <si>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</si>
  <si>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</si>
  <si>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</si>
  <si>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</si>
  <si>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</si>
  <si>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</si>
  <si>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</si>
  <si>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</si>
  <si>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</si>
  <si>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</si>
  <si>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</si>
  <si>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</si>
  <si>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松本市〇〇地域包括支援センター</t>
    <rPh sb="0" eb="3">
      <t>マツモトシ</t>
    </rPh>
    <rPh sb="5" eb="7">
      <t>チイキ</t>
    </rPh>
    <rPh sb="7" eb="9">
      <t>ホウカツ</t>
    </rPh>
    <rPh sb="9" eb="11">
      <t>シエン</t>
    </rPh>
    <phoneticPr fontId="1"/>
  </si>
  <si>
    <t>松本　太郎</t>
    <rPh sb="0" eb="2">
      <t>マツモト</t>
    </rPh>
    <rPh sb="3" eb="5">
      <t>タロウ</t>
    </rPh>
    <phoneticPr fontId="1"/>
  </si>
  <si>
    <t>（参考様式２）</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</si>
</sst>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88900</xdr:rowOff>
    </xdr:from>
    <xdr:to>
      <xdr:col>3</xdr:col>
      <xdr:colOff>279400</xdr:colOff>
      <xdr:row>3</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8"/>
  <sheetViews>
    <sheetView showGridLines="0" view="pageBreakPreview" zoomScale="40" zoomScaleNormal="55" zoomScaleSheetLayoutView="40" workbookViewId="0">
      <selection activeCell="BK8" sqref="BK8"/>
    </sheetView>
  </sheetViews>
  <sheetFormatPr defaultColWidth="4.5" defaultRowHeight="20.25" customHeight="1" x14ac:dyDescent="0.55000000000000004"/>
  <cols>
    <col min="1" max="1" width="1.4140625" style="34" customWidth="1"/>
    <col min="2" max="56" width="5.58203125" style="34" customWidth="1"/>
    <col min="57" max="16384" width="4.5" style="34"/>
  </cols>
  <sheetData>
    <row r="1" spans="1:57" ht="20.25" customHeight="1" x14ac:dyDescent="0.55000000000000004">
      <c r="BD1" s="6" t="s">
        <v>142</v>
      </c>
    </row>
    <row r="2" spans="1:57" s="33" customFormat="1" ht="20.25" customHeight="1" x14ac:dyDescent="0.55000000000000004">
      <c r="A2" s="36"/>
      <c r="B2" s="36"/>
      <c r="C2" s="37"/>
      <c r="D2" s="37"/>
      <c r="E2" s="36"/>
      <c r="F2" s="36"/>
      <c r="G2" s="38" t="s">
        <v>15</v>
      </c>
      <c r="H2" s="36"/>
      <c r="I2" s="36"/>
      <c r="J2" s="37"/>
      <c r="K2" s="37"/>
      <c r="L2" s="37"/>
      <c r="M2" s="37"/>
      <c r="N2" s="36"/>
      <c r="O2" s="36"/>
      <c r="P2" s="36"/>
      <c r="Q2" s="36"/>
      <c r="R2" s="36"/>
      <c r="S2" s="36"/>
      <c r="T2" s="36"/>
      <c r="U2" s="36"/>
      <c r="V2" s="36"/>
      <c r="W2" s="36"/>
      <c r="X2" s="36"/>
      <c r="Y2" s="36"/>
      <c r="Z2" s="36"/>
      <c r="AA2" s="36"/>
      <c r="AB2" s="36"/>
      <c r="AC2" s="36"/>
      <c r="AD2" s="36"/>
      <c r="AE2" s="36"/>
      <c r="AF2" s="36"/>
      <c r="AG2" s="36"/>
      <c r="AH2" s="36"/>
      <c r="AI2" s="36"/>
      <c r="AJ2" s="36"/>
      <c r="AK2" s="39" t="s">
        <v>18</v>
      </c>
      <c r="AL2" s="39" t="s">
        <v>16</v>
      </c>
      <c r="AM2" s="159" t="s">
        <v>104</v>
      </c>
      <c r="AN2" s="159"/>
      <c r="AO2" s="159"/>
      <c r="AP2" s="159"/>
      <c r="AQ2" s="159"/>
      <c r="AR2" s="159"/>
      <c r="AS2" s="159"/>
      <c r="AT2" s="159"/>
      <c r="AU2" s="159"/>
      <c r="AV2" s="159"/>
      <c r="AW2" s="159"/>
      <c r="AX2" s="159"/>
      <c r="AY2" s="159"/>
      <c r="AZ2" s="159"/>
      <c r="BA2" s="159"/>
      <c r="BB2" s="40" t="s">
        <v>0</v>
      </c>
      <c r="BC2" s="36"/>
      <c r="BD2" s="36"/>
    </row>
    <row r="3" spans="1:57" s="31" customFormat="1" ht="20.25" customHeight="1" x14ac:dyDescent="0.55000000000000004">
      <c r="A3" s="41"/>
      <c r="B3" s="41"/>
      <c r="C3" s="41"/>
      <c r="D3" s="38"/>
      <c r="E3" s="41"/>
      <c r="F3" s="41"/>
      <c r="G3" s="41"/>
      <c r="H3" s="38"/>
      <c r="I3" s="39"/>
      <c r="J3" s="39"/>
      <c r="K3" s="39"/>
      <c r="L3" s="39"/>
      <c r="M3" s="39"/>
      <c r="N3" s="41"/>
      <c r="O3" s="41"/>
      <c r="P3" s="41"/>
      <c r="Q3" s="41"/>
      <c r="R3" s="41"/>
      <c r="S3" s="41"/>
      <c r="T3" s="39" t="s">
        <v>19</v>
      </c>
      <c r="U3" s="160">
        <v>7</v>
      </c>
      <c r="V3" s="160"/>
      <c r="W3" s="39" t="s">
        <v>16</v>
      </c>
      <c r="X3" s="161">
        <f>IF(U3=0,"",YEAR(DATE(2018+U3,1,1)))</f>
        <v>2025</v>
      </c>
      <c r="Y3" s="161"/>
      <c r="Z3" s="41" t="s">
        <v>20</v>
      </c>
      <c r="AA3" s="41" t="s">
        <v>21</v>
      </c>
      <c r="AB3" s="160">
        <v>4</v>
      </c>
      <c r="AC3" s="160"/>
      <c r="AD3" s="41" t="s">
        <v>22</v>
      </c>
      <c r="AE3" s="41"/>
      <c r="AF3" s="41"/>
      <c r="AG3" s="41"/>
      <c r="AH3" s="41"/>
      <c r="AI3" s="41"/>
      <c r="AJ3" s="40"/>
      <c r="AK3" s="39" t="s">
        <v>17</v>
      </c>
      <c r="AL3" s="39" t="s">
        <v>16</v>
      </c>
      <c r="AM3" s="160" t="s">
        <v>140</v>
      </c>
      <c r="AN3" s="160"/>
      <c r="AO3" s="160"/>
      <c r="AP3" s="160"/>
      <c r="AQ3" s="160"/>
      <c r="AR3" s="160"/>
      <c r="AS3" s="160"/>
      <c r="AT3" s="160"/>
      <c r="AU3" s="160"/>
      <c r="AV3" s="160"/>
      <c r="AW3" s="160"/>
      <c r="AX3" s="160"/>
      <c r="AY3" s="160"/>
      <c r="AZ3" s="160"/>
      <c r="BA3" s="160"/>
      <c r="BB3" s="40" t="s">
        <v>0</v>
      </c>
      <c r="BC3" s="39"/>
      <c r="BD3" s="39"/>
      <c r="BE3" s="32"/>
    </row>
    <row r="4" spans="1:57" s="31" customFormat="1" ht="20.25" customHeight="1" x14ac:dyDescent="0.55000000000000004">
      <c r="A4" s="41"/>
      <c r="B4" s="41"/>
      <c r="C4" s="41"/>
      <c r="D4" s="38"/>
      <c r="E4" s="41"/>
      <c r="F4" s="41"/>
      <c r="G4" s="41"/>
      <c r="H4" s="38"/>
      <c r="I4" s="39"/>
      <c r="J4" s="39"/>
      <c r="K4" s="39"/>
      <c r="L4" s="39"/>
      <c r="M4" s="39"/>
      <c r="N4" s="41"/>
      <c r="O4" s="41"/>
      <c r="P4" s="41"/>
      <c r="Q4" s="41"/>
      <c r="R4" s="41"/>
      <c r="S4" s="41"/>
      <c r="T4" s="42"/>
      <c r="U4" s="44"/>
      <c r="V4" s="44"/>
      <c r="W4" s="45"/>
      <c r="X4" s="44"/>
      <c r="Y4" s="44"/>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71</v>
      </c>
      <c r="AZ4" s="162" t="s">
        <v>95</v>
      </c>
      <c r="BA4" s="162"/>
      <c r="BB4" s="162"/>
      <c r="BC4" s="162"/>
      <c r="BD4" s="39"/>
      <c r="BE4" s="32"/>
    </row>
    <row r="5" spans="1:57" s="31" customFormat="1" ht="20.25" customHeight="1" x14ac:dyDescent="0.55000000000000004">
      <c r="A5" s="41"/>
      <c r="B5" s="49"/>
      <c r="C5" s="49"/>
      <c r="D5" s="49"/>
      <c r="E5" s="49"/>
      <c r="F5" s="49"/>
      <c r="G5" s="49"/>
      <c r="H5" s="49"/>
      <c r="I5" s="49"/>
      <c r="J5" s="50"/>
      <c r="K5" s="51"/>
      <c r="L5" s="51"/>
      <c r="M5" s="51"/>
      <c r="N5" s="51"/>
      <c r="O5" s="51"/>
      <c r="P5" s="52"/>
      <c r="Q5" s="51"/>
      <c r="R5" s="51"/>
      <c r="S5" s="53"/>
      <c r="T5" s="41"/>
      <c r="U5" s="41"/>
      <c r="V5" s="41"/>
      <c r="W5" s="41"/>
      <c r="X5" s="41"/>
      <c r="Y5" s="41"/>
      <c r="Z5" s="46"/>
      <c r="AA5" s="46"/>
      <c r="AB5" s="44"/>
      <c r="AC5" s="44"/>
      <c r="AD5" s="43"/>
      <c r="AE5" s="41"/>
      <c r="AF5" s="41"/>
      <c r="AG5" s="41"/>
      <c r="AH5" s="41"/>
      <c r="AI5" s="41"/>
      <c r="AJ5" s="40"/>
      <c r="AK5" s="39"/>
      <c r="AL5" s="39"/>
      <c r="AM5" s="47"/>
      <c r="AN5" s="47"/>
      <c r="AO5" s="47"/>
      <c r="AP5" s="47"/>
      <c r="AQ5" s="47"/>
      <c r="AR5" s="47"/>
      <c r="AS5" s="47"/>
      <c r="AT5" s="47"/>
      <c r="AU5" s="47"/>
      <c r="AV5" s="47"/>
      <c r="AW5" s="47"/>
      <c r="AX5" s="47"/>
      <c r="AY5" s="48" t="s">
        <v>89</v>
      </c>
      <c r="AZ5" s="162" t="s">
        <v>90</v>
      </c>
      <c r="BA5" s="162"/>
      <c r="BB5" s="162"/>
      <c r="BC5" s="162"/>
      <c r="BD5" s="39"/>
      <c r="BE5" s="32"/>
    </row>
    <row r="6" spans="1:57" s="31"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t="s">
        <v>56</v>
      </c>
      <c r="AK6" s="60"/>
      <c r="AL6" s="60"/>
      <c r="AM6" s="60"/>
      <c r="AN6" s="60"/>
      <c r="AO6" s="60"/>
      <c r="AP6" s="60"/>
      <c r="AQ6" s="60"/>
      <c r="AR6" s="49"/>
      <c r="AS6" s="49"/>
      <c r="AT6" s="61"/>
      <c r="AU6" s="60"/>
      <c r="AV6" s="153">
        <v>40</v>
      </c>
      <c r="AW6" s="154"/>
      <c r="AX6" s="61" t="s">
        <v>23</v>
      </c>
      <c r="AY6" s="60"/>
      <c r="AZ6" s="155">
        <v>160</v>
      </c>
      <c r="BA6" s="156"/>
      <c r="BB6" s="61" t="s">
        <v>80</v>
      </c>
      <c r="BC6" s="60"/>
      <c r="BD6" s="41"/>
      <c r="BE6" s="32"/>
    </row>
    <row r="7" spans="1:57" s="31" customFormat="1" ht="20.25" customHeight="1" x14ac:dyDescent="0.55000000000000004">
      <c r="A7" s="41"/>
      <c r="B7" s="54"/>
      <c r="C7" s="54"/>
      <c r="D7" s="54"/>
      <c r="E7" s="54"/>
      <c r="F7" s="54"/>
      <c r="G7" s="54"/>
      <c r="H7" s="54"/>
      <c r="I7" s="54"/>
      <c r="J7" s="55"/>
      <c r="K7" s="56"/>
      <c r="L7" s="57"/>
      <c r="M7" s="57"/>
      <c r="N7" s="57"/>
      <c r="O7" s="57"/>
      <c r="P7" s="54"/>
      <c r="Q7" s="58"/>
      <c r="R7" s="58"/>
      <c r="S7" s="59"/>
      <c r="T7" s="41"/>
      <c r="U7" s="41"/>
      <c r="V7" s="41"/>
      <c r="W7" s="41"/>
      <c r="X7" s="41"/>
      <c r="Y7" s="41"/>
      <c r="Z7" s="46"/>
      <c r="AA7" s="46"/>
      <c r="AB7" s="44"/>
      <c r="AC7" s="44"/>
      <c r="AD7" s="60"/>
      <c r="AE7" s="60"/>
      <c r="AF7" s="60"/>
      <c r="AG7" s="60"/>
      <c r="AH7" s="41"/>
      <c r="AI7" s="41"/>
      <c r="AJ7" s="60"/>
      <c r="AK7" s="60"/>
      <c r="AL7" s="60"/>
      <c r="AM7" s="59"/>
      <c r="AN7" s="60"/>
      <c r="AO7" s="149"/>
      <c r="AP7" s="149"/>
      <c r="AQ7" s="59" t="s">
        <v>118</v>
      </c>
      <c r="AR7" s="60"/>
      <c r="AS7" s="150"/>
      <c r="AT7" s="150"/>
      <c r="AU7" s="150"/>
      <c r="AV7" s="60"/>
      <c r="AW7" s="60"/>
      <c r="AX7" s="151"/>
      <c r="AY7" s="60"/>
      <c r="AZ7" s="153">
        <v>100</v>
      </c>
      <c r="BA7" s="154"/>
      <c r="BB7" s="152" t="s">
        <v>117</v>
      </c>
      <c r="BC7" s="60"/>
      <c r="BD7" s="41"/>
      <c r="BE7" s="32"/>
    </row>
    <row r="8" spans="1:57" s="31" customFormat="1" ht="20.25" customHeight="1" x14ac:dyDescent="0.55000000000000004">
      <c r="A8" s="41"/>
      <c r="B8" s="54"/>
      <c r="C8" s="54"/>
      <c r="D8" s="54"/>
      <c r="E8" s="54"/>
      <c r="F8" s="54"/>
      <c r="G8" s="54"/>
      <c r="H8" s="54"/>
      <c r="I8" s="54"/>
      <c r="J8" s="54"/>
      <c r="K8" s="62"/>
      <c r="L8" s="62"/>
      <c r="M8" s="62"/>
      <c r="N8" s="54"/>
      <c r="O8" s="63"/>
      <c r="P8" s="64"/>
      <c r="Q8" s="64"/>
      <c r="R8" s="65"/>
      <c r="S8" s="66"/>
      <c r="T8" s="41"/>
      <c r="U8" s="41"/>
      <c r="V8" s="41"/>
      <c r="W8" s="41"/>
      <c r="X8" s="41"/>
      <c r="Y8" s="41"/>
      <c r="Z8" s="46"/>
      <c r="AA8" s="46"/>
      <c r="AB8" s="44"/>
      <c r="AC8" s="44"/>
      <c r="AD8" s="67"/>
      <c r="AE8" s="36"/>
      <c r="AF8" s="36"/>
      <c r="AG8" s="36"/>
      <c r="AH8" s="41"/>
      <c r="AI8" s="41"/>
      <c r="AJ8" s="41"/>
      <c r="AK8" s="41"/>
      <c r="AL8" s="36"/>
      <c r="AM8" s="36"/>
      <c r="AN8" s="68"/>
      <c r="AO8" s="69"/>
      <c r="AP8" s="69"/>
      <c r="AQ8" s="70"/>
      <c r="AR8" s="70"/>
      <c r="AS8" s="70"/>
      <c r="AT8" s="70"/>
      <c r="AU8" s="70"/>
      <c r="AV8" s="70"/>
      <c r="AW8" s="60" t="s">
        <v>24</v>
      </c>
      <c r="AX8" s="60"/>
      <c r="AY8" s="60"/>
      <c r="AZ8" s="157">
        <f>DAY(EOMONTH(DATE(X3,AB3,1),0))</f>
        <v>30</v>
      </c>
      <c r="BA8" s="158"/>
      <c r="BB8" s="61" t="s">
        <v>25</v>
      </c>
      <c r="BC8" s="41"/>
      <c r="BD8" s="41"/>
      <c r="BE8" s="32"/>
    </row>
    <row r="9" spans="1:57" ht="5.15" customHeight="1" thickBot="1" x14ac:dyDescent="0.6">
      <c r="A9" s="71"/>
      <c r="B9" s="71"/>
      <c r="C9" s="72"/>
      <c r="D9" s="72"/>
      <c r="E9" s="71"/>
      <c r="F9" s="71"/>
      <c r="G9" s="73"/>
      <c r="H9" s="71"/>
      <c r="I9" s="71"/>
      <c r="J9" s="71"/>
      <c r="K9" s="71"/>
      <c r="L9" s="71"/>
      <c r="M9" s="71"/>
      <c r="N9" s="71"/>
      <c r="O9" s="71"/>
      <c r="P9" s="71"/>
      <c r="Q9" s="71"/>
      <c r="R9" s="71"/>
      <c r="S9" s="72"/>
      <c r="T9" s="71"/>
      <c r="U9" s="71"/>
      <c r="V9" s="71"/>
      <c r="W9" s="71"/>
      <c r="X9" s="71"/>
      <c r="Y9" s="71"/>
      <c r="Z9" s="71"/>
      <c r="AA9" s="71"/>
      <c r="AB9" s="71"/>
      <c r="AC9" s="71"/>
      <c r="AD9" s="71"/>
      <c r="AE9" s="71"/>
      <c r="AF9" s="71"/>
      <c r="AG9" s="71"/>
      <c r="AH9" s="71"/>
      <c r="AI9" s="71"/>
      <c r="AJ9" s="72"/>
      <c r="AK9" s="71"/>
      <c r="AL9" s="71"/>
      <c r="AM9" s="71"/>
      <c r="AN9" s="71"/>
      <c r="AO9" s="71"/>
      <c r="AP9" s="71"/>
      <c r="AQ9" s="71"/>
      <c r="AR9" s="71"/>
      <c r="AS9" s="71"/>
      <c r="AT9" s="71"/>
      <c r="AU9" s="71"/>
      <c r="AV9" s="71"/>
      <c r="AW9" s="71"/>
      <c r="AX9" s="71"/>
      <c r="AY9" s="71"/>
      <c r="AZ9" s="71"/>
      <c r="BA9" s="71"/>
      <c r="BB9" s="71"/>
      <c r="BC9" s="74"/>
      <c r="BD9" s="74"/>
      <c r="BE9" s="79"/>
    </row>
    <row r="10" spans="1:57" ht="20.25" customHeight="1" thickBot="1" x14ac:dyDescent="0.6">
      <c r="A10" s="71"/>
      <c r="B10" s="176" t="s">
        <v>26</v>
      </c>
      <c r="C10" s="179" t="s">
        <v>119</v>
      </c>
      <c r="D10" s="180"/>
      <c r="E10" s="185" t="s">
        <v>120</v>
      </c>
      <c r="F10" s="180"/>
      <c r="G10" s="185" t="s">
        <v>121</v>
      </c>
      <c r="H10" s="179"/>
      <c r="I10" s="179"/>
      <c r="J10" s="179"/>
      <c r="K10" s="180"/>
      <c r="L10" s="185" t="s">
        <v>122</v>
      </c>
      <c r="M10" s="179"/>
      <c r="N10" s="179"/>
      <c r="O10" s="188"/>
      <c r="P10" s="191" t="s">
        <v>123</v>
      </c>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63" t="str">
        <f>IF(AZ4="４週","(10)1～4週目の勤務時間数合計","(10)1か月の勤務時間数合計")</f>
        <v>(10)1～4週目の勤務時間数合計</v>
      </c>
      <c r="AV10" s="164"/>
      <c r="AW10" s="163" t="s">
        <v>124</v>
      </c>
      <c r="AX10" s="164"/>
      <c r="AY10" s="171" t="s">
        <v>125</v>
      </c>
      <c r="AZ10" s="171"/>
      <c r="BA10" s="171"/>
      <c r="BB10" s="171"/>
      <c r="BC10" s="171"/>
      <c r="BD10" s="171"/>
    </row>
    <row r="11" spans="1:57" ht="20.25" customHeight="1" thickBot="1" x14ac:dyDescent="0.6">
      <c r="A11" s="71"/>
      <c r="B11" s="177"/>
      <c r="C11" s="181"/>
      <c r="D11" s="182"/>
      <c r="E11" s="186"/>
      <c r="F11" s="182"/>
      <c r="G11" s="186"/>
      <c r="H11" s="181"/>
      <c r="I11" s="181"/>
      <c r="J11" s="181"/>
      <c r="K11" s="182"/>
      <c r="L11" s="186"/>
      <c r="M11" s="181"/>
      <c r="N11" s="181"/>
      <c r="O11" s="189"/>
      <c r="P11" s="173" t="s">
        <v>10</v>
      </c>
      <c r="Q11" s="174"/>
      <c r="R11" s="174"/>
      <c r="S11" s="174"/>
      <c r="T11" s="174"/>
      <c r="U11" s="174"/>
      <c r="V11" s="175"/>
      <c r="W11" s="173" t="s">
        <v>11</v>
      </c>
      <c r="X11" s="174"/>
      <c r="Y11" s="174"/>
      <c r="Z11" s="174"/>
      <c r="AA11" s="174"/>
      <c r="AB11" s="174"/>
      <c r="AC11" s="175"/>
      <c r="AD11" s="173" t="s">
        <v>12</v>
      </c>
      <c r="AE11" s="174"/>
      <c r="AF11" s="174"/>
      <c r="AG11" s="174"/>
      <c r="AH11" s="174"/>
      <c r="AI11" s="174"/>
      <c r="AJ11" s="175"/>
      <c r="AK11" s="173" t="s">
        <v>13</v>
      </c>
      <c r="AL11" s="174"/>
      <c r="AM11" s="174"/>
      <c r="AN11" s="174"/>
      <c r="AO11" s="174"/>
      <c r="AP11" s="174"/>
      <c r="AQ11" s="175"/>
      <c r="AR11" s="173" t="s">
        <v>14</v>
      </c>
      <c r="AS11" s="174"/>
      <c r="AT11" s="175"/>
      <c r="AU11" s="165"/>
      <c r="AV11" s="166"/>
      <c r="AW11" s="165"/>
      <c r="AX11" s="166"/>
      <c r="AY11" s="171"/>
      <c r="AZ11" s="171"/>
      <c r="BA11" s="171"/>
      <c r="BB11" s="171"/>
      <c r="BC11" s="171"/>
      <c r="BD11" s="171"/>
    </row>
    <row r="12" spans="1:57" ht="20.25" customHeight="1" thickBot="1" x14ac:dyDescent="0.6">
      <c r="A12" s="71"/>
      <c r="B12" s="177"/>
      <c r="C12" s="181"/>
      <c r="D12" s="182"/>
      <c r="E12" s="186"/>
      <c r="F12" s="182"/>
      <c r="G12" s="186"/>
      <c r="H12" s="181"/>
      <c r="I12" s="181"/>
      <c r="J12" s="181"/>
      <c r="K12" s="182"/>
      <c r="L12" s="186"/>
      <c r="M12" s="181"/>
      <c r="N12" s="181"/>
      <c r="O12" s="189"/>
      <c r="P12" s="88">
        <f>DAY(DATE($X$3,$AB$3,1))</f>
        <v>1</v>
      </c>
      <c r="Q12" s="89">
        <f>DAY(DATE($X$3,$AB$3,2))</f>
        <v>2</v>
      </c>
      <c r="R12" s="89">
        <f>DAY(DATE($X$3,$AB$3,3))</f>
        <v>3</v>
      </c>
      <c r="S12" s="89">
        <f>DAY(DATE($X$3,$AB$3,4))</f>
        <v>4</v>
      </c>
      <c r="T12" s="89">
        <f>DAY(DATE($X$3,$AB$3,5))</f>
        <v>5</v>
      </c>
      <c r="U12" s="89">
        <f>DAY(DATE($X$3,$AB$3,6))</f>
        <v>6</v>
      </c>
      <c r="V12" s="90">
        <f>DAY(DATE($X$3,$AB$3,7))</f>
        <v>7</v>
      </c>
      <c r="W12" s="88">
        <f>DAY(DATE($X$3,$AB$3,8))</f>
        <v>8</v>
      </c>
      <c r="X12" s="89">
        <f>DAY(DATE($X$3,$AB$3,9))</f>
        <v>9</v>
      </c>
      <c r="Y12" s="89">
        <f>DAY(DATE($X$3,$AB$3,10))</f>
        <v>10</v>
      </c>
      <c r="Z12" s="89">
        <f>DAY(DATE($X$3,$AB$3,11))</f>
        <v>11</v>
      </c>
      <c r="AA12" s="89">
        <f>DAY(DATE($X$3,$AB$3,12))</f>
        <v>12</v>
      </c>
      <c r="AB12" s="89">
        <f>DAY(DATE($X$3,$AB$3,13))</f>
        <v>13</v>
      </c>
      <c r="AC12" s="90">
        <f>DAY(DATE($X$3,$AB$3,14))</f>
        <v>14</v>
      </c>
      <c r="AD12" s="88">
        <f>DAY(DATE($X$3,$AB$3,15))</f>
        <v>15</v>
      </c>
      <c r="AE12" s="89">
        <f>DAY(DATE($X$3,$AB$3,16))</f>
        <v>16</v>
      </c>
      <c r="AF12" s="89">
        <f>DAY(DATE($X$3,$AB$3,17))</f>
        <v>17</v>
      </c>
      <c r="AG12" s="89">
        <f>DAY(DATE($X$3,$AB$3,18))</f>
        <v>18</v>
      </c>
      <c r="AH12" s="89">
        <f>DAY(DATE($X$3,$AB$3,19))</f>
        <v>19</v>
      </c>
      <c r="AI12" s="89">
        <f>DAY(DATE($X$3,$AB$3,20))</f>
        <v>20</v>
      </c>
      <c r="AJ12" s="90">
        <f>DAY(DATE($X$3,$AB$3,21))</f>
        <v>21</v>
      </c>
      <c r="AK12" s="88">
        <f>DAY(DATE($X$3,$AB$3,22))</f>
        <v>22</v>
      </c>
      <c r="AL12" s="89">
        <f>DAY(DATE($X$3,$AB$3,23))</f>
        <v>23</v>
      </c>
      <c r="AM12" s="89">
        <f>DAY(DATE($X$3,$AB$3,24))</f>
        <v>24</v>
      </c>
      <c r="AN12" s="89">
        <f>DAY(DATE($X$3,$AB$3,25))</f>
        <v>25</v>
      </c>
      <c r="AO12" s="89">
        <f>DAY(DATE($X$3,$AB$3,26))</f>
        <v>26</v>
      </c>
      <c r="AP12" s="89">
        <f>DAY(DATE($X$3,$AB$3,27))</f>
        <v>27</v>
      </c>
      <c r="AQ12" s="90">
        <f>DAY(DATE($X$3,$AB$3,28))</f>
        <v>28</v>
      </c>
      <c r="AR12" s="88" t="str">
        <f>IF(AZ4="暦月",IF(DAY(DATE($X$3,$AB$3,29))=29,29,""),"")</f>
        <v/>
      </c>
      <c r="AS12" s="89" t="str">
        <f>IF(AZ4="暦月",IF(DAY(DATE($X$3,$AB$3,30))=30,30,""),"")</f>
        <v/>
      </c>
      <c r="AT12" s="90" t="str">
        <f>IF(AZ4="暦月",IF(DAY(DATE($X$3,$AB$3,31))=31,31,""),"")</f>
        <v/>
      </c>
      <c r="AU12" s="165"/>
      <c r="AV12" s="166"/>
      <c r="AW12" s="165"/>
      <c r="AX12" s="166"/>
      <c r="AY12" s="171"/>
      <c r="AZ12" s="171"/>
      <c r="BA12" s="171"/>
      <c r="BB12" s="171"/>
      <c r="BC12" s="171"/>
      <c r="BD12" s="171"/>
    </row>
    <row r="13" spans="1:57" ht="20.25" hidden="1" customHeight="1" thickBot="1" x14ac:dyDescent="0.6">
      <c r="A13" s="71"/>
      <c r="B13" s="177"/>
      <c r="C13" s="181"/>
      <c r="D13" s="182"/>
      <c r="E13" s="186"/>
      <c r="F13" s="182"/>
      <c r="G13" s="186"/>
      <c r="H13" s="181"/>
      <c r="I13" s="181"/>
      <c r="J13" s="181"/>
      <c r="K13" s="182"/>
      <c r="L13" s="186"/>
      <c r="M13" s="181"/>
      <c r="N13" s="181"/>
      <c r="O13" s="189"/>
      <c r="P13" s="88">
        <f>WEEKDAY(DATE($X$3,$AB$3,1))</f>
        <v>3</v>
      </c>
      <c r="Q13" s="89">
        <f>WEEKDAY(DATE($X$3,$AB$3,2))</f>
        <v>4</v>
      </c>
      <c r="R13" s="89">
        <f>WEEKDAY(DATE($X$3,$AB$3,3))</f>
        <v>5</v>
      </c>
      <c r="S13" s="89">
        <f>WEEKDAY(DATE($X$3,$AB$3,4))</f>
        <v>6</v>
      </c>
      <c r="T13" s="89">
        <f>WEEKDAY(DATE($X$3,$AB$3,5))</f>
        <v>7</v>
      </c>
      <c r="U13" s="89">
        <f>WEEKDAY(DATE($X$3,$AB$3,6))</f>
        <v>1</v>
      </c>
      <c r="V13" s="90">
        <f>WEEKDAY(DATE($X$3,$AB$3,7))</f>
        <v>2</v>
      </c>
      <c r="W13" s="88">
        <f>WEEKDAY(DATE($X$3,$AB$3,8))</f>
        <v>3</v>
      </c>
      <c r="X13" s="89">
        <f>WEEKDAY(DATE($X$3,$AB$3,9))</f>
        <v>4</v>
      </c>
      <c r="Y13" s="89">
        <f>WEEKDAY(DATE($X$3,$AB$3,10))</f>
        <v>5</v>
      </c>
      <c r="Z13" s="89">
        <f>WEEKDAY(DATE($X$3,$AB$3,11))</f>
        <v>6</v>
      </c>
      <c r="AA13" s="89">
        <f>WEEKDAY(DATE($X$3,$AB$3,12))</f>
        <v>7</v>
      </c>
      <c r="AB13" s="89">
        <f>WEEKDAY(DATE($X$3,$AB$3,13))</f>
        <v>1</v>
      </c>
      <c r="AC13" s="90">
        <f>WEEKDAY(DATE($X$3,$AB$3,14))</f>
        <v>2</v>
      </c>
      <c r="AD13" s="88">
        <f>WEEKDAY(DATE($X$3,$AB$3,15))</f>
        <v>3</v>
      </c>
      <c r="AE13" s="89">
        <f>WEEKDAY(DATE($X$3,$AB$3,16))</f>
        <v>4</v>
      </c>
      <c r="AF13" s="89">
        <f>WEEKDAY(DATE($X$3,$AB$3,17))</f>
        <v>5</v>
      </c>
      <c r="AG13" s="89">
        <f>WEEKDAY(DATE($X$3,$AB$3,18))</f>
        <v>6</v>
      </c>
      <c r="AH13" s="89">
        <f>WEEKDAY(DATE($X$3,$AB$3,19))</f>
        <v>7</v>
      </c>
      <c r="AI13" s="89">
        <f>WEEKDAY(DATE($X$3,$AB$3,20))</f>
        <v>1</v>
      </c>
      <c r="AJ13" s="90">
        <f>WEEKDAY(DATE($X$3,$AB$3,21))</f>
        <v>2</v>
      </c>
      <c r="AK13" s="88">
        <f>WEEKDAY(DATE($X$3,$AB$3,22))</f>
        <v>3</v>
      </c>
      <c r="AL13" s="89">
        <f>WEEKDAY(DATE($X$3,$AB$3,23))</f>
        <v>4</v>
      </c>
      <c r="AM13" s="89">
        <f>WEEKDAY(DATE($X$3,$AB$3,24))</f>
        <v>5</v>
      </c>
      <c r="AN13" s="89">
        <f>WEEKDAY(DATE($X$3,$AB$3,25))</f>
        <v>6</v>
      </c>
      <c r="AO13" s="89">
        <f>WEEKDAY(DATE($X$3,$AB$3,26))</f>
        <v>7</v>
      </c>
      <c r="AP13" s="89">
        <f>WEEKDAY(DATE($X$3,$AB$3,27))</f>
        <v>1</v>
      </c>
      <c r="AQ13" s="90">
        <f>WEEKDAY(DATE($X$3,$AB$3,28))</f>
        <v>2</v>
      </c>
      <c r="AR13" s="88">
        <f>IF(AR12=29,WEEKDAY(DATE($X$3,$AB$3,29)),0)</f>
        <v>0</v>
      </c>
      <c r="AS13" s="89">
        <f>IF(AS12=30,WEEKDAY(DATE($X$3,$AB$3,30)),0)</f>
        <v>0</v>
      </c>
      <c r="AT13" s="90">
        <f>IF(AT12=31,WEEKDAY(DATE($X$3,$AB$3,31)),0)</f>
        <v>0</v>
      </c>
      <c r="AU13" s="167"/>
      <c r="AV13" s="168"/>
      <c r="AW13" s="167"/>
      <c r="AX13" s="168"/>
      <c r="AY13" s="172"/>
      <c r="AZ13" s="172"/>
      <c r="BA13" s="172"/>
      <c r="BB13" s="172"/>
      <c r="BC13" s="172"/>
      <c r="BD13" s="172"/>
    </row>
    <row r="14" spans="1:57" ht="20.25" customHeight="1" thickBot="1" x14ac:dyDescent="0.6">
      <c r="A14" s="71"/>
      <c r="B14" s="178"/>
      <c r="C14" s="183"/>
      <c r="D14" s="184"/>
      <c r="E14" s="187"/>
      <c r="F14" s="184"/>
      <c r="G14" s="187"/>
      <c r="H14" s="183"/>
      <c r="I14" s="183"/>
      <c r="J14" s="183"/>
      <c r="K14" s="184"/>
      <c r="L14" s="187"/>
      <c r="M14" s="183"/>
      <c r="N14" s="183"/>
      <c r="O14" s="190"/>
      <c r="P14" s="91" t="str">
        <f>IF(P13=1,"日",IF(P13=2,"月",IF(P13=3,"火",IF(P13=4,"水",IF(P13=5,"木",IF(P13=6,"金","土"))))))</f>
        <v>火</v>
      </c>
      <c r="Q14" s="92" t="str">
        <f t="shared" ref="Q14:AQ14" si="0">IF(Q13=1,"日",IF(Q13=2,"月",IF(Q13=3,"火",IF(Q13=4,"水",IF(Q13=5,"木",IF(Q13=6,"金","土"))))))</f>
        <v>水</v>
      </c>
      <c r="R14" s="92" t="str">
        <f t="shared" si="0"/>
        <v>木</v>
      </c>
      <c r="S14" s="92" t="str">
        <f t="shared" si="0"/>
        <v>金</v>
      </c>
      <c r="T14" s="92" t="str">
        <f t="shared" si="0"/>
        <v>土</v>
      </c>
      <c r="U14" s="92" t="str">
        <f t="shared" si="0"/>
        <v>日</v>
      </c>
      <c r="V14" s="93" t="str">
        <f t="shared" si="0"/>
        <v>月</v>
      </c>
      <c r="W14" s="91" t="str">
        <f t="shared" si="0"/>
        <v>火</v>
      </c>
      <c r="X14" s="92" t="str">
        <f t="shared" si="0"/>
        <v>水</v>
      </c>
      <c r="Y14" s="92" t="str">
        <f t="shared" si="0"/>
        <v>木</v>
      </c>
      <c r="Z14" s="92" t="str">
        <f t="shared" si="0"/>
        <v>金</v>
      </c>
      <c r="AA14" s="92" t="str">
        <f t="shared" si="0"/>
        <v>土</v>
      </c>
      <c r="AB14" s="92" t="str">
        <f t="shared" si="0"/>
        <v>日</v>
      </c>
      <c r="AC14" s="93" t="str">
        <f t="shared" si="0"/>
        <v>月</v>
      </c>
      <c r="AD14" s="91" t="str">
        <f t="shared" si="0"/>
        <v>火</v>
      </c>
      <c r="AE14" s="92" t="str">
        <f t="shared" si="0"/>
        <v>水</v>
      </c>
      <c r="AF14" s="92" t="str">
        <f t="shared" si="0"/>
        <v>木</v>
      </c>
      <c r="AG14" s="92" t="str">
        <f t="shared" si="0"/>
        <v>金</v>
      </c>
      <c r="AH14" s="92" t="str">
        <f t="shared" si="0"/>
        <v>土</v>
      </c>
      <c r="AI14" s="92" t="str">
        <f t="shared" si="0"/>
        <v>日</v>
      </c>
      <c r="AJ14" s="93" t="str">
        <f t="shared" si="0"/>
        <v>月</v>
      </c>
      <c r="AK14" s="91" t="str">
        <f t="shared" si="0"/>
        <v>火</v>
      </c>
      <c r="AL14" s="92" t="str">
        <f t="shared" si="0"/>
        <v>水</v>
      </c>
      <c r="AM14" s="92" t="str">
        <f t="shared" si="0"/>
        <v>木</v>
      </c>
      <c r="AN14" s="92" t="str">
        <f t="shared" si="0"/>
        <v>金</v>
      </c>
      <c r="AO14" s="92" t="str">
        <f t="shared" si="0"/>
        <v>土</v>
      </c>
      <c r="AP14" s="92" t="str">
        <f t="shared" si="0"/>
        <v>日</v>
      </c>
      <c r="AQ14" s="93" t="str">
        <f t="shared" si="0"/>
        <v>月</v>
      </c>
      <c r="AR14" s="92" t="str">
        <f>IF(AR13=1,"日",IF(AR13=2,"月",IF(AR13=3,"火",IF(AR13=4,"水",IF(AR13=5,"木",IF(AR13=6,"金",IF(AR13=0,"","土")))))))</f>
        <v/>
      </c>
      <c r="AS14" s="92" t="str">
        <f>IF(AS13=1,"日",IF(AS13=2,"月",IF(AS13=3,"火",IF(AS13=4,"水",IF(AS13=5,"木",IF(AS13=6,"金",IF(AS13=0,"","土")))))))</f>
        <v/>
      </c>
      <c r="AT14" s="92" t="str">
        <f>IF(AT13=1,"日",IF(AT13=2,"月",IF(AT13=3,"火",IF(AT13=4,"水",IF(AT13=5,"木",IF(AT13=6,"金",IF(AT13=0,"","土")))))))</f>
        <v/>
      </c>
      <c r="AU14" s="169"/>
      <c r="AV14" s="170"/>
      <c r="AW14" s="169"/>
      <c r="AX14" s="170"/>
      <c r="AY14" s="172"/>
      <c r="AZ14" s="172"/>
      <c r="BA14" s="172"/>
      <c r="BB14" s="172"/>
      <c r="BC14" s="172"/>
      <c r="BD14" s="172"/>
    </row>
    <row r="15" spans="1:57" ht="39.9" customHeight="1" x14ac:dyDescent="0.55000000000000004">
      <c r="A15" s="71"/>
      <c r="B15" s="85">
        <v>1</v>
      </c>
      <c r="C15" s="213" t="s">
        <v>106</v>
      </c>
      <c r="D15" s="214"/>
      <c r="E15" s="215" t="s">
        <v>66</v>
      </c>
      <c r="F15" s="216"/>
      <c r="G15" s="217" t="s">
        <v>108</v>
      </c>
      <c r="H15" s="218"/>
      <c r="I15" s="218"/>
      <c r="J15" s="218"/>
      <c r="K15" s="219"/>
      <c r="L15" s="220" t="s">
        <v>141</v>
      </c>
      <c r="M15" s="221"/>
      <c r="N15" s="221"/>
      <c r="O15" s="222"/>
      <c r="P15" s="129">
        <v>8</v>
      </c>
      <c r="Q15" s="130">
        <v>8</v>
      </c>
      <c r="R15" s="130"/>
      <c r="S15" s="130"/>
      <c r="T15" s="130">
        <v>8</v>
      </c>
      <c r="U15" s="130">
        <v>8</v>
      </c>
      <c r="V15" s="131">
        <v>8</v>
      </c>
      <c r="W15" s="129">
        <v>8</v>
      </c>
      <c r="X15" s="130">
        <v>8</v>
      </c>
      <c r="Y15" s="130"/>
      <c r="Z15" s="130"/>
      <c r="AA15" s="130">
        <v>8</v>
      </c>
      <c r="AB15" s="130">
        <v>8</v>
      </c>
      <c r="AC15" s="131">
        <v>8</v>
      </c>
      <c r="AD15" s="129">
        <v>8</v>
      </c>
      <c r="AE15" s="130">
        <v>8</v>
      </c>
      <c r="AF15" s="130"/>
      <c r="AG15" s="130"/>
      <c r="AH15" s="130">
        <v>8</v>
      </c>
      <c r="AI15" s="130">
        <v>8</v>
      </c>
      <c r="AJ15" s="131">
        <v>8</v>
      </c>
      <c r="AK15" s="129">
        <v>8</v>
      </c>
      <c r="AL15" s="130">
        <v>8</v>
      </c>
      <c r="AM15" s="130"/>
      <c r="AN15" s="130"/>
      <c r="AO15" s="130">
        <v>8</v>
      </c>
      <c r="AP15" s="130">
        <v>8</v>
      </c>
      <c r="AQ15" s="131">
        <v>8</v>
      </c>
      <c r="AR15" s="129"/>
      <c r="AS15" s="130"/>
      <c r="AT15" s="131"/>
      <c r="AU15" s="223">
        <f>IF($AZ$4="４週",SUM(P15:AQ15),IF($AZ$4="暦月",SUM(P15:AT15),""))</f>
        <v>160</v>
      </c>
      <c r="AV15" s="224"/>
      <c r="AW15" s="225">
        <f t="shared" ref="AW15:AW32" si="1">IF($AZ$4="４週",AU15/4,IF($AZ$4="暦月",AU15/($AZ$8/7),""))</f>
        <v>40</v>
      </c>
      <c r="AX15" s="226"/>
      <c r="AY15" s="193"/>
      <c r="AZ15" s="194"/>
      <c r="BA15" s="194"/>
      <c r="BB15" s="194"/>
      <c r="BC15" s="194"/>
      <c r="BD15" s="195"/>
    </row>
    <row r="16" spans="1:57" ht="39.9" customHeight="1" x14ac:dyDescent="0.55000000000000004">
      <c r="A16" s="71"/>
      <c r="B16" s="86">
        <f t="shared" ref="B16:B31" si="2">B15+1</f>
        <v>2</v>
      </c>
      <c r="C16" s="196"/>
      <c r="D16" s="197"/>
      <c r="E16" s="198"/>
      <c r="F16" s="199"/>
      <c r="G16" s="200"/>
      <c r="H16" s="201"/>
      <c r="I16" s="201"/>
      <c r="J16" s="201"/>
      <c r="K16" s="202"/>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IF($AZ$4="４週",SUM(P16:AQ16),IF($AZ$4="暦月",SUM(P16:AT16),""))</f>
        <v>0</v>
      </c>
      <c r="AV16" s="207"/>
      <c r="AW16" s="208">
        <f t="shared" si="1"/>
        <v>0</v>
      </c>
      <c r="AX16" s="209"/>
      <c r="AY16" s="210"/>
      <c r="AZ16" s="211"/>
      <c r="BA16" s="211"/>
      <c r="BB16" s="211"/>
      <c r="BC16" s="211"/>
      <c r="BD16" s="212"/>
    </row>
    <row r="17" spans="1:56" ht="39.9" customHeight="1" x14ac:dyDescent="0.55000000000000004">
      <c r="A17" s="71"/>
      <c r="B17" s="86">
        <f t="shared" si="2"/>
        <v>3</v>
      </c>
      <c r="C17" s="196"/>
      <c r="D17" s="197"/>
      <c r="E17" s="198"/>
      <c r="F17" s="199"/>
      <c r="G17" s="200"/>
      <c r="H17" s="201"/>
      <c r="I17" s="201"/>
      <c r="J17" s="201"/>
      <c r="K17" s="202"/>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IF($AZ$4="４週",SUM(P17:AQ17),IF($AZ$4="暦月",SUM(P17:AT17),""))</f>
        <v>0</v>
      </c>
      <c r="AV17" s="207"/>
      <c r="AW17" s="208">
        <f t="shared" si="1"/>
        <v>0</v>
      </c>
      <c r="AX17" s="209"/>
      <c r="AY17" s="210"/>
      <c r="AZ17" s="211"/>
      <c r="BA17" s="211"/>
      <c r="BB17" s="211"/>
      <c r="BC17" s="211"/>
      <c r="BD17" s="212"/>
    </row>
    <row r="18" spans="1:56" ht="39.9" customHeight="1" x14ac:dyDescent="0.55000000000000004">
      <c r="A18" s="71"/>
      <c r="B18" s="86">
        <f t="shared" si="2"/>
        <v>4</v>
      </c>
      <c r="C18" s="196"/>
      <c r="D18" s="197"/>
      <c r="E18" s="198"/>
      <c r="F18" s="199"/>
      <c r="G18" s="200"/>
      <c r="H18" s="201"/>
      <c r="I18" s="201"/>
      <c r="J18" s="201"/>
      <c r="K18" s="202"/>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IF($AZ$4="４週",SUM(P18:AQ18),IF($AZ$4="暦月",SUM(P18:AT18),""))</f>
        <v>0</v>
      </c>
      <c r="AV18" s="207"/>
      <c r="AW18" s="208">
        <f t="shared" si="1"/>
        <v>0</v>
      </c>
      <c r="AX18" s="209"/>
      <c r="AY18" s="210"/>
      <c r="AZ18" s="211"/>
      <c r="BA18" s="211"/>
      <c r="BB18" s="211"/>
      <c r="BC18" s="211"/>
      <c r="BD18" s="212"/>
    </row>
    <row r="19" spans="1:56" ht="39.9" customHeight="1" x14ac:dyDescent="0.55000000000000004">
      <c r="A19" s="71"/>
      <c r="B19" s="86">
        <f t="shared" si="2"/>
        <v>5</v>
      </c>
      <c r="C19" s="196"/>
      <c r="D19" s="197"/>
      <c r="E19" s="198"/>
      <c r="F19" s="199"/>
      <c r="G19" s="200"/>
      <c r="H19" s="201"/>
      <c r="I19" s="201"/>
      <c r="J19" s="201"/>
      <c r="K19" s="202"/>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 t="shared" ref="AU19:AU32" si="3">IF($AZ$4="４週",SUM(P19:AQ19),IF($AZ$4="暦月",SUM(P19:AT19),""))</f>
        <v>0</v>
      </c>
      <c r="AV19" s="207"/>
      <c r="AW19" s="208">
        <f t="shared" si="1"/>
        <v>0</v>
      </c>
      <c r="AX19" s="209"/>
      <c r="AY19" s="210"/>
      <c r="AZ19" s="211"/>
      <c r="BA19" s="211"/>
      <c r="BB19" s="211"/>
      <c r="BC19" s="211"/>
      <c r="BD19" s="212"/>
    </row>
    <row r="20" spans="1:56" ht="39.9" customHeight="1" x14ac:dyDescent="0.55000000000000004">
      <c r="A20" s="71"/>
      <c r="B20" s="86">
        <f t="shared" si="2"/>
        <v>6</v>
      </c>
      <c r="C20" s="196"/>
      <c r="D20" s="197"/>
      <c r="E20" s="198"/>
      <c r="F20" s="199"/>
      <c r="G20" s="200"/>
      <c r="H20" s="201"/>
      <c r="I20" s="201"/>
      <c r="J20" s="201"/>
      <c r="K20" s="202"/>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210"/>
      <c r="AZ20" s="211"/>
      <c r="BA20" s="211"/>
      <c r="BB20" s="211"/>
      <c r="BC20" s="211"/>
      <c r="BD20" s="212"/>
    </row>
    <row r="21" spans="1:56" ht="39.9" customHeight="1" x14ac:dyDescent="0.55000000000000004">
      <c r="A21" s="71"/>
      <c r="B21" s="86">
        <f t="shared" si="2"/>
        <v>7</v>
      </c>
      <c r="C21" s="196"/>
      <c r="D21" s="197"/>
      <c r="E21" s="198"/>
      <c r="F21" s="199"/>
      <c r="G21" s="200"/>
      <c r="H21" s="201"/>
      <c r="I21" s="201"/>
      <c r="J21" s="201"/>
      <c r="K21" s="202"/>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IF($AZ$4="４週",SUM(P21:AQ21),IF($AZ$4="暦月",SUM(P21:AT21),""))</f>
        <v>0</v>
      </c>
      <c r="AV21" s="207"/>
      <c r="AW21" s="208">
        <f t="shared" si="1"/>
        <v>0</v>
      </c>
      <c r="AX21" s="209"/>
      <c r="AY21" s="210"/>
      <c r="AZ21" s="211"/>
      <c r="BA21" s="211"/>
      <c r="BB21" s="211"/>
      <c r="BC21" s="211"/>
      <c r="BD21" s="212"/>
    </row>
    <row r="22" spans="1:56" ht="39.9" customHeight="1" x14ac:dyDescent="0.55000000000000004">
      <c r="A22" s="71"/>
      <c r="B22" s="86">
        <f t="shared" si="2"/>
        <v>8</v>
      </c>
      <c r="C22" s="196"/>
      <c r="D22" s="197"/>
      <c r="E22" s="198"/>
      <c r="F22" s="199"/>
      <c r="G22" s="200"/>
      <c r="H22" s="201"/>
      <c r="I22" s="201"/>
      <c r="J22" s="201"/>
      <c r="K22" s="202"/>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210"/>
      <c r="AZ22" s="211"/>
      <c r="BA22" s="211"/>
      <c r="BB22" s="211"/>
      <c r="BC22" s="211"/>
      <c r="BD22" s="212"/>
    </row>
    <row r="23" spans="1:56" ht="39.9" customHeight="1" x14ac:dyDescent="0.55000000000000004">
      <c r="A23" s="71"/>
      <c r="B23" s="86">
        <f t="shared" si="2"/>
        <v>9</v>
      </c>
      <c r="C23" s="196"/>
      <c r="D23" s="197"/>
      <c r="E23" s="198"/>
      <c r="F23" s="199"/>
      <c r="G23" s="200"/>
      <c r="H23" s="201"/>
      <c r="I23" s="201"/>
      <c r="J23" s="201"/>
      <c r="K23" s="202"/>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210"/>
      <c r="AZ23" s="211"/>
      <c r="BA23" s="211"/>
      <c r="BB23" s="211"/>
      <c r="BC23" s="211"/>
      <c r="BD23" s="212"/>
    </row>
    <row r="24" spans="1:56" ht="39.9" customHeight="1" x14ac:dyDescent="0.55000000000000004">
      <c r="A24" s="71"/>
      <c r="B24" s="86">
        <f t="shared" si="2"/>
        <v>10</v>
      </c>
      <c r="C24" s="196"/>
      <c r="D24" s="197"/>
      <c r="E24" s="198"/>
      <c r="F24" s="199"/>
      <c r="G24" s="200"/>
      <c r="H24" s="201"/>
      <c r="I24" s="201"/>
      <c r="J24" s="201"/>
      <c r="K24" s="202"/>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210"/>
      <c r="AZ24" s="211"/>
      <c r="BA24" s="211"/>
      <c r="BB24" s="211"/>
      <c r="BC24" s="211"/>
      <c r="BD24" s="212"/>
    </row>
    <row r="25" spans="1:56" ht="39.9" customHeight="1" x14ac:dyDescent="0.55000000000000004">
      <c r="A25" s="71"/>
      <c r="B25" s="86">
        <f t="shared" si="2"/>
        <v>11</v>
      </c>
      <c r="C25" s="196"/>
      <c r="D25" s="197"/>
      <c r="E25" s="198"/>
      <c r="F25" s="199"/>
      <c r="G25" s="200"/>
      <c r="H25" s="201"/>
      <c r="I25" s="201"/>
      <c r="J25" s="201"/>
      <c r="K25" s="202"/>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210"/>
      <c r="AZ25" s="211"/>
      <c r="BA25" s="211"/>
      <c r="BB25" s="211"/>
      <c r="BC25" s="211"/>
      <c r="BD25" s="212"/>
    </row>
    <row r="26" spans="1:56" ht="39.9" customHeight="1" x14ac:dyDescent="0.55000000000000004">
      <c r="A26" s="71"/>
      <c r="B26" s="86">
        <f t="shared" si="2"/>
        <v>12</v>
      </c>
      <c r="C26" s="196"/>
      <c r="D26" s="197"/>
      <c r="E26" s="198"/>
      <c r="F26" s="199"/>
      <c r="G26" s="200"/>
      <c r="H26" s="201"/>
      <c r="I26" s="201"/>
      <c r="J26" s="201"/>
      <c r="K26" s="202"/>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210"/>
      <c r="AZ26" s="211"/>
      <c r="BA26" s="211"/>
      <c r="BB26" s="211"/>
      <c r="BC26" s="211"/>
      <c r="BD26" s="212"/>
    </row>
    <row r="27" spans="1:56" ht="39.9" customHeight="1" x14ac:dyDescent="0.55000000000000004">
      <c r="A27" s="71"/>
      <c r="B27" s="86">
        <f t="shared" si="2"/>
        <v>13</v>
      </c>
      <c r="C27" s="196"/>
      <c r="D27" s="197"/>
      <c r="E27" s="198"/>
      <c r="F27" s="199"/>
      <c r="G27" s="200"/>
      <c r="H27" s="201"/>
      <c r="I27" s="201"/>
      <c r="J27" s="201"/>
      <c r="K27" s="202"/>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210"/>
      <c r="AZ27" s="211"/>
      <c r="BA27" s="211"/>
      <c r="BB27" s="211"/>
      <c r="BC27" s="211"/>
      <c r="BD27" s="212"/>
    </row>
    <row r="28" spans="1:56" ht="39.9" customHeight="1" x14ac:dyDescent="0.55000000000000004">
      <c r="A28" s="71"/>
      <c r="B28" s="86">
        <f t="shared" si="2"/>
        <v>14</v>
      </c>
      <c r="C28" s="196"/>
      <c r="D28" s="197"/>
      <c r="E28" s="198"/>
      <c r="F28" s="199"/>
      <c r="G28" s="200"/>
      <c r="H28" s="201"/>
      <c r="I28" s="201"/>
      <c r="J28" s="201"/>
      <c r="K28" s="202"/>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210"/>
      <c r="AZ28" s="211"/>
      <c r="BA28" s="211"/>
      <c r="BB28" s="211"/>
      <c r="BC28" s="211"/>
      <c r="BD28" s="212"/>
    </row>
    <row r="29" spans="1:56" ht="39.9" customHeight="1" x14ac:dyDescent="0.55000000000000004">
      <c r="A29" s="71"/>
      <c r="B29" s="86">
        <f t="shared" si="2"/>
        <v>15</v>
      </c>
      <c r="C29" s="196"/>
      <c r="D29" s="197"/>
      <c r="E29" s="198"/>
      <c r="F29" s="199"/>
      <c r="G29" s="200"/>
      <c r="H29" s="201"/>
      <c r="I29" s="201"/>
      <c r="J29" s="201"/>
      <c r="K29" s="202"/>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210"/>
      <c r="AZ29" s="211"/>
      <c r="BA29" s="211"/>
      <c r="BB29" s="211"/>
      <c r="BC29" s="211"/>
      <c r="BD29" s="212"/>
    </row>
    <row r="30" spans="1:56" ht="39.9" customHeight="1" x14ac:dyDescent="0.55000000000000004">
      <c r="A30" s="71"/>
      <c r="B30" s="86">
        <f t="shared" si="2"/>
        <v>16</v>
      </c>
      <c r="C30" s="196"/>
      <c r="D30" s="197"/>
      <c r="E30" s="198"/>
      <c r="F30" s="199"/>
      <c r="G30" s="200"/>
      <c r="H30" s="201"/>
      <c r="I30" s="201"/>
      <c r="J30" s="201"/>
      <c r="K30" s="202"/>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si="3"/>
        <v>0</v>
      </c>
      <c r="AV30" s="207"/>
      <c r="AW30" s="208">
        <f t="shared" si="1"/>
        <v>0</v>
      </c>
      <c r="AX30" s="209"/>
      <c r="AY30" s="210"/>
      <c r="AZ30" s="211"/>
      <c r="BA30" s="211"/>
      <c r="BB30" s="211"/>
      <c r="BC30" s="211"/>
      <c r="BD30" s="212"/>
    </row>
    <row r="31" spans="1:56" ht="39.9" customHeight="1" x14ac:dyDescent="0.55000000000000004">
      <c r="A31" s="71"/>
      <c r="B31" s="86">
        <f t="shared" si="2"/>
        <v>17</v>
      </c>
      <c r="C31" s="196"/>
      <c r="D31" s="197"/>
      <c r="E31" s="198"/>
      <c r="F31" s="199"/>
      <c r="G31" s="200"/>
      <c r="H31" s="201"/>
      <c r="I31" s="201"/>
      <c r="J31" s="201"/>
      <c r="K31" s="202"/>
      <c r="L31" s="203"/>
      <c r="M31" s="204"/>
      <c r="N31" s="204"/>
      <c r="O31" s="205"/>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6">
        <f t="shared" si="3"/>
        <v>0</v>
      </c>
      <c r="AV31" s="207"/>
      <c r="AW31" s="208">
        <f t="shared" si="1"/>
        <v>0</v>
      </c>
      <c r="AX31" s="209"/>
      <c r="AY31" s="210"/>
      <c r="AZ31" s="211"/>
      <c r="BA31" s="211"/>
      <c r="BB31" s="211"/>
      <c r="BC31" s="211"/>
      <c r="BD31" s="212"/>
    </row>
    <row r="32" spans="1:56" ht="39.9" customHeight="1" thickBot="1" x14ac:dyDescent="0.6">
      <c r="A32" s="71"/>
      <c r="B32" s="87">
        <f>B31+1</f>
        <v>18</v>
      </c>
      <c r="C32" s="227"/>
      <c r="D32" s="228"/>
      <c r="E32" s="229"/>
      <c r="F32" s="230"/>
      <c r="G32" s="231"/>
      <c r="H32" s="232"/>
      <c r="I32" s="232"/>
      <c r="J32" s="232"/>
      <c r="K32" s="233"/>
      <c r="L32" s="234"/>
      <c r="M32" s="235"/>
      <c r="N32" s="235"/>
      <c r="O32" s="236"/>
      <c r="P32" s="135"/>
      <c r="Q32" s="136"/>
      <c r="R32" s="136"/>
      <c r="S32" s="136"/>
      <c r="T32" s="136"/>
      <c r="U32" s="136"/>
      <c r="V32" s="137"/>
      <c r="W32" s="135"/>
      <c r="X32" s="136"/>
      <c r="Y32" s="136"/>
      <c r="Z32" s="136"/>
      <c r="AA32" s="136"/>
      <c r="AB32" s="136"/>
      <c r="AC32" s="137"/>
      <c r="AD32" s="135"/>
      <c r="AE32" s="136"/>
      <c r="AF32" s="136"/>
      <c r="AG32" s="136"/>
      <c r="AH32" s="136"/>
      <c r="AI32" s="136"/>
      <c r="AJ32" s="137"/>
      <c r="AK32" s="135"/>
      <c r="AL32" s="136"/>
      <c r="AM32" s="136"/>
      <c r="AN32" s="136"/>
      <c r="AO32" s="136"/>
      <c r="AP32" s="136"/>
      <c r="AQ32" s="137"/>
      <c r="AR32" s="135"/>
      <c r="AS32" s="136"/>
      <c r="AT32" s="137"/>
      <c r="AU32" s="237">
        <f t="shared" si="3"/>
        <v>0</v>
      </c>
      <c r="AV32" s="238"/>
      <c r="AW32" s="239">
        <f t="shared" si="1"/>
        <v>0</v>
      </c>
      <c r="AX32" s="240"/>
      <c r="AY32" s="241"/>
      <c r="AZ32" s="242"/>
      <c r="BA32" s="242"/>
      <c r="BB32" s="242"/>
      <c r="BC32" s="242"/>
      <c r="BD32" s="243"/>
    </row>
    <row r="33" spans="1:56" ht="20.25" customHeight="1" x14ac:dyDescent="0.55000000000000004">
      <c r="A33" s="71"/>
      <c r="B33" s="71"/>
      <c r="C33" s="75"/>
      <c r="D33" s="76"/>
      <c r="E33" s="77"/>
      <c r="F33" s="73"/>
      <c r="G33" s="73"/>
      <c r="H33" s="73"/>
      <c r="I33" s="73"/>
      <c r="J33" s="73"/>
      <c r="K33" s="73"/>
      <c r="L33" s="73"/>
      <c r="M33" s="73"/>
      <c r="N33" s="73"/>
      <c r="O33" s="73"/>
      <c r="P33" s="73"/>
      <c r="Q33" s="73"/>
      <c r="R33" s="73"/>
      <c r="S33" s="73"/>
      <c r="T33" s="73"/>
      <c r="U33" s="73"/>
      <c r="V33" s="73"/>
      <c r="W33" s="73"/>
      <c r="X33" s="73"/>
      <c r="Y33" s="73"/>
      <c r="Z33" s="73"/>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row>
    <row r="34" spans="1:56" ht="20.25" customHeight="1" x14ac:dyDescent="0.55000000000000004">
      <c r="A34" s="71"/>
      <c r="B34" s="97" t="s">
        <v>126</v>
      </c>
      <c r="C34" s="97"/>
      <c r="D34" s="97"/>
      <c r="E34" s="97"/>
      <c r="F34" s="97"/>
      <c r="G34" s="97"/>
      <c r="H34" s="97"/>
      <c r="I34" s="97"/>
      <c r="J34" s="97"/>
      <c r="K34" s="97"/>
      <c r="L34" s="98"/>
      <c r="M34" s="97"/>
      <c r="N34" s="97"/>
      <c r="O34" s="97"/>
      <c r="P34" s="97"/>
      <c r="Q34" s="97"/>
      <c r="R34" s="97"/>
      <c r="S34" s="97"/>
      <c r="T34" s="97" t="s">
        <v>69</v>
      </c>
      <c r="U34" s="97"/>
      <c r="V34" s="97"/>
      <c r="W34" s="97"/>
      <c r="X34" s="97"/>
      <c r="Y34" s="97"/>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55000000000000004">
      <c r="A35" s="71"/>
      <c r="B35" s="97"/>
      <c r="C35" s="244" t="s">
        <v>35</v>
      </c>
      <c r="D35" s="244"/>
      <c r="E35" s="244" t="s">
        <v>36</v>
      </c>
      <c r="F35" s="244"/>
      <c r="G35" s="244"/>
      <c r="H35" s="244"/>
      <c r="I35" s="97"/>
      <c r="J35" s="246" t="s">
        <v>39</v>
      </c>
      <c r="K35" s="246"/>
      <c r="L35" s="246"/>
      <c r="M35" s="246"/>
      <c r="N35" s="67"/>
      <c r="O35" s="67"/>
      <c r="P35" s="96" t="s">
        <v>47</v>
      </c>
      <c r="Q35" s="96"/>
      <c r="R35" s="97"/>
      <c r="S35" s="97"/>
      <c r="T35" s="247" t="s">
        <v>7</v>
      </c>
      <c r="U35" s="248"/>
      <c r="V35" s="247" t="s">
        <v>8</v>
      </c>
      <c r="W35" s="249"/>
      <c r="X35" s="249"/>
      <c r="Y35" s="248"/>
      <c r="Z35" s="100"/>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55000000000000004">
      <c r="A36" s="71"/>
      <c r="B36" s="97"/>
      <c r="C36" s="245"/>
      <c r="D36" s="245"/>
      <c r="E36" s="245" t="s">
        <v>37</v>
      </c>
      <c r="F36" s="245"/>
      <c r="G36" s="245" t="s">
        <v>38</v>
      </c>
      <c r="H36" s="245"/>
      <c r="I36" s="97"/>
      <c r="J36" s="245" t="s">
        <v>37</v>
      </c>
      <c r="K36" s="245"/>
      <c r="L36" s="245" t="s">
        <v>38</v>
      </c>
      <c r="M36" s="245"/>
      <c r="N36" s="67"/>
      <c r="O36" s="67"/>
      <c r="P36" s="96" t="s">
        <v>44</v>
      </c>
      <c r="Q36" s="96"/>
      <c r="R36" s="97"/>
      <c r="S36" s="97"/>
      <c r="T36" s="247" t="s">
        <v>3</v>
      </c>
      <c r="U36" s="248"/>
      <c r="V36" s="247" t="s">
        <v>50</v>
      </c>
      <c r="W36" s="249"/>
      <c r="X36" s="249"/>
      <c r="Y36" s="248"/>
      <c r="Z36" s="102"/>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55000000000000004">
      <c r="A37" s="71"/>
      <c r="B37" s="97"/>
      <c r="C37" s="247" t="s">
        <v>3</v>
      </c>
      <c r="D37" s="248"/>
      <c r="E37" s="250">
        <f>SUMIFS($AU$15:$AV$32,$C$15:$D$32,"介護支援専門員",$E$15:$F$32,"A")</f>
        <v>160</v>
      </c>
      <c r="F37" s="251"/>
      <c r="G37" s="252">
        <f>SUMIFS($AW$15:$AX$32,$C$15:$D$32,"介護支援専門員",$E$15:$F$32,"A")</f>
        <v>40</v>
      </c>
      <c r="H37" s="253"/>
      <c r="I37" s="110"/>
      <c r="J37" s="254">
        <v>0</v>
      </c>
      <c r="K37" s="255"/>
      <c r="L37" s="254">
        <v>0</v>
      </c>
      <c r="M37" s="255"/>
      <c r="N37" s="109"/>
      <c r="O37" s="109"/>
      <c r="P37" s="254">
        <v>0</v>
      </c>
      <c r="Q37" s="255"/>
      <c r="R37" s="97"/>
      <c r="S37" s="97"/>
      <c r="T37" s="247" t="s">
        <v>4</v>
      </c>
      <c r="U37" s="248"/>
      <c r="V37" s="247" t="s">
        <v>51</v>
      </c>
      <c r="W37" s="249"/>
      <c r="X37" s="249"/>
      <c r="Y37" s="248"/>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55000000000000004">
      <c r="A38" s="71"/>
      <c r="B38" s="97"/>
      <c r="C38" s="247" t="s">
        <v>4</v>
      </c>
      <c r="D38" s="248"/>
      <c r="E38" s="250">
        <f>SUMIFS($AU$15:$AV$32,$C$15:$D$32,"介護支援専門員",$E$15:$F$32,"B")</f>
        <v>0</v>
      </c>
      <c r="F38" s="251"/>
      <c r="G38" s="252">
        <f>SUMIFS($AW$15:$AX$32,$C$15:$D$32,"介護支援専門員",$E$15:$F$32,"B")</f>
        <v>0</v>
      </c>
      <c r="H38" s="253"/>
      <c r="I38" s="110"/>
      <c r="J38" s="254">
        <v>0</v>
      </c>
      <c r="K38" s="255"/>
      <c r="L38" s="254">
        <v>0</v>
      </c>
      <c r="M38" s="255"/>
      <c r="N38" s="109"/>
      <c r="O38" s="109"/>
      <c r="P38" s="254">
        <v>0</v>
      </c>
      <c r="Q38" s="255"/>
      <c r="R38" s="97"/>
      <c r="S38" s="97"/>
      <c r="T38" s="247" t="s">
        <v>5</v>
      </c>
      <c r="U38" s="248"/>
      <c r="V38" s="247" t="s">
        <v>52</v>
      </c>
      <c r="W38" s="249"/>
      <c r="X38" s="249"/>
      <c r="Y38" s="248"/>
      <c r="Z38" s="10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55000000000000004">
      <c r="A39" s="71"/>
      <c r="B39" s="97"/>
      <c r="C39" s="247" t="s">
        <v>5</v>
      </c>
      <c r="D39" s="248"/>
      <c r="E39" s="250">
        <f>SUMIFS($AU$15:$AV$32,$C$15:$D$32,"介護支援専門員",$E$15:$F$32,"C")</f>
        <v>0</v>
      </c>
      <c r="F39" s="251"/>
      <c r="G39" s="252">
        <f>SUMIFS($AW$15:$AX$32,$C$15:$D$32,"介護支援専門員",$E$15:$F$32,"C")</f>
        <v>0</v>
      </c>
      <c r="H39" s="253"/>
      <c r="I39" s="110"/>
      <c r="J39" s="254">
        <v>0</v>
      </c>
      <c r="K39" s="255"/>
      <c r="L39" s="256">
        <v>0</v>
      </c>
      <c r="M39" s="257"/>
      <c r="N39" s="109"/>
      <c r="O39" s="109"/>
      <c r="P39" s="250" t="s">
        <v>30</v>
      </c>
      <c r="Q39" s="251"/>
      <c r="R39" s="97"/>
      <c r="S39" s="97"/>
      <c r="T39" s="247" t="s">
        <v>6</v>
      </c>
      <c r="U39" s="248"/>
      <c r="V39" s="247" t="s">
        <v>68</v>
      </c>
      <c r="W39" s="249"/>
      <c r="X39" s="249"/>
      <c r="Y39" s="248"/>
      <c r="Z39" s="104"/>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55000000000000004">
      <c r="A40" s="71"/>
      <c r="B40" s="97"/>
      <c r="C40" s="247" t="s">
        <v>6</v>
      </c>
      <c r="D40" s="248"/>
      <c r="E40" s="250">
        <f>SUMIFS($AU$15:$AV$32,$C$15:$D$32,"介護支援専門員",$E$15:$F$32,"D")</f>
        <v>0</v>
      </c>
      <c r="F40" s="251"/>
      <c r="G40" s="252">
        <f>SUMIFS($AW$15:$AX$32,$C$15:$D$32,"介護支援専門員",$E$15:$F$32,"D")</f>
        <v>0</v>
      </c>
      <c r="H40" s="253"/>
      <c r="I40" s="110"/>
      <c r="J40" s="254">
        <v>0</v>
      </c>
      <c r="K40" s="255"/>
      <c r="L40" s="256">
        <v>0</v>
      </c>
      <c r="M40" s="257"/>
      <c r="N40" s="109"/>
      <c r="O40" s="109"/>
      <c r="P40" s="250" t="s">
        <v>30</v>
      </c>
      <c r="Q40" s="251"/>
      <c r="R40" s="97"/>
      <c r="S40" s="97"/>
      <c r="T40" s="97"/>
      <c r="U40" s="258"/>
      <c r="V40" s="258"/>
      <c r="W40" s="259"/>
      <c r="X40" s="259"/>
      <c r="Y40" s="145"/>
      <c r="Z40" s="145"/>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55000000000000004">
      <c r="A41" s="71"/>
      <c r="B41" s="97"/>
      <c r="C41" s="247" t="s">
        <v>27</v>
      </c>
      <c r="D41" s="248"/>
      <c r="E41" s="250">
        <f>SUM(E37:F40)</f>
        <v>160</v>
      </c>
      <c r="F41" s="251"/>
      <c r="G41" s="252">
        <f>SUM(G37:H40)</f>
        <v>40</v>
      </c>
      <c r="H41" s="253"/>
      <c r="I41" s="110"/>
      <c r="J41" s="250">
        <f>SUM(J37:K40)</f>
        <v>0</v>
      </c>
      <c r="K41" s="251"/>
      <c r="L41" s="250">
        <f>SUM(L37:M40)</f>
        <v>0</v>
      </c>
      <c r="M41" s="251"/>
      <c r="N41" s="109"/>
      <c r="O41" s="109"/>
      <c r="P41" s="250">
        <f>SUM(P37:Q38)</f>
        <v>0</v>
      </c>
      <c r="Q41" s="251"/>
      <c r="R41" s="97"/>
      <c r="S41" s="97"/>
      <c r="T41" s="97"/>
      <c r="U41" s="258"/>
      <c r="V41" s="258"/>
      <c r="W41" s="259"/>
      <c r="X41" s="259"/>
      <c r="Y41" s="144"/>
      <c r="Z41" s="144"/>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55000000000000004">
      <c r="A42" s="71"/>
      <c r="B42" s="97"/>
      <c r="C42" s="97"/>
      <c r="D42" s="97"/>
      <c r="E42" s="97"/>
      <c r="F42" s="97"/>
      <c r="G42" s="97"/>
      <c r="H42" s="97"/>
      <c r="I42" s="97"/>
      <c r="J42" s="97"/>
      <c r="K42" s="97"/>
      <c r="L42" s="98"/>
      <c r="M42" s="97"/>
      <c r="N42" s="97"/>
      <c r="O42" s="97"/>
      <c r="P42" s="97"/>
      <c r="Q42" s="97"/>
      <c r="R42" s="97"/>
      <c r="S42" s="97"/>
      <c r="T42" s="97"/>
      <c r="U42" s="100"/>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55000000000000004">
      <c r="A43" s="71"/>
      <c r="B43" s="97"/>
      <c r="C43" s="98" t="s">
        <v>45</v>
      </c>
      <c r="D43" s="97"/>
      <c r="E43" s="97"/>
      <c r="F43" s="97"/>
      <c r="G43" s="97"/>
      <c r="H43" s="97"/>
      <c r="I43" s="105" t="s">
        <v>85</v>
      </c>
      <c r="J43" s="267" t="s">
        <v>86</v>
      </c>
      <c r="K43" s="268"/>
      <c r="L43" s="106"/>
      <c r="M43" s="105"/>
      <c r="N43" s="97"/>
      <c r="O43" s="97"/>
      <c r="P43" s="97"/>
      <c r="Q43" s="97"/>
      <c r="R43" s="97"/>
      <c r="S43" s="97"/>
      <c r="T43" s="97"/>
      <c r="U43" s="101"/>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55000000000000004">
      <c r="A44" s="71"/>
      <c r="B44" s="97"/>
      <c r="C44" s="97" t="s">
        <v>40</v>
      </c>
      <c r="D44" s="97"/>
      <c r="E44" s="97"/>
      <c r="F44" s="97"/>
      <c r="G44" s="97"/>
      <c r="H44" s="97" t="s">
        <v>41</v>
      </c>
      <c r="I44" s="97"/>
      <c r="J44" s="97"/>
      <c r="K44" s="97"/>
      <c r="L44" s="98"/>
      <c r="M44" s="97"/>
      <c r="N44" s="97"/>
      <c r="O44" s="97"/>
      <c r="P44" s="97"/>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55000000000000004">
      <c r="A45" s="71"/>
      <c r="B45" s="97"/>
      <c r="C45" s="97" t="str">
        <f>IF($J$43="週","対象時間数（週平均）","対象時間数（当月合計）")</f>
        <v>対象時間数（週平均）</v>
      </c>
      <c r="D45" s="97"/>
      <c r="E45" s="97"/>
      <c r="F45" s="97"/>
      <c r="G45" s="97"/>
      <c r="H45" s="97" t="str">
        <f>IF($J$43="週","週に勤務すべき時間数","当月に勤務すべき時間数")</f>
        <v>週に勤務すべき時間数</v>
      </c>
      <c r="I45" s="97"/>
      <c r="J45" s="97"/>
      <c r="K45" s="97"/>
      <c r="L45" s="98"/>
      <c r="M45" s="245" t="s">
        <v>42</v>
      </c>
      <c r="N45" s="245"/>
      <c r="O45" s="245"/>
      <c r="P45" s="245"/>
      <c r="Q45" s="97"/>
      <c r="R45" s="97"/>
      <c r="S45" s="97"/>
      <c r="T45" s="97"/>
      <c r="U45" s="100"/>
      <c r="V45" s="100"/>
      <c r="W45" s="100"/>
      <c r="X45" s="100"/>
      <c r="Y45" s="100"/>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55000000000000004">
      <c r="A46" s="71"/>
      <c r="B46" s="97"/>
      <c r="C46" s="269">
        <f>IF($J$43="週",L41,J41)</f>
        <v>0</v>
      </c>
      <c r="D46" s="270"/>
      <c r="E46" s="270"/>
      <c r="F46" s="271"/>
      <c r="G46" s="99" t="s">
        <v>28</v>
      </c>
      <c r="H46" s="247">
        <f>IF($J$43="週",$AV$6,$AZ$6)</f>
        <v>40</v>
      </c>
      <c r="I46" s="249"/>
      <c r="J46" s="249"/>
      <c r="K46" s="248"/>
      <c r="L46" s="99" t="s">
        <v>29</v>
      </c>
      <c r="M46" s="261">
        <f>ROUNDDOWN(C46/H46,1)</f>
        <v>0</v>
      </c>
      <c r="N46" s="262"/>
      <c r="O46" s="262"/>
      <c r="P46" s="263"/>
      <c r="Q46" s="97"/>
      <c r="R46" s="97"/>
      <c r="S46" s="97"/>
      <c r="T46" s="97"/>
      <c r="U46" s="260"/>
      <c r="V46" s="260"/>
      <c r="W46" s="260"/>
      <c r="X46" s="260"/>
      <c r="Y46" s="138"/>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55000000000000004">
      <c r="A47" s="71"/>
      <c r="B47" s="97"/>
      <c r="C47" s="97"/>
      <c r="D47" s="97"/>
      <c r="E47" s="97"/>
      <c r="F47" s="97"/>
      <c r="G47" s="97"/>
      <c r="H47" s="97"/>
      <c r="I47" s="97"/>
      <c r="J47" s="97"/>
      <c r="K47" s="97"/>
      <c r="L47" s="98"/>
      <c r="M47" s="97" t="s">
        <v>70</v>
      </c>
      <c r="N47" s="97"/>
      <c r="O47" s="97"/>
      <c r="P47" s="97"/>
      <c r="Q47" s="97"/>
      <c r="R47" s="97"/>
      <c r="S47" s="97"/>
      <c r="T47" s="97"/>
      <c r="U47" s="100"/>
      <c r="V47" s="100"/>
      <c r="W47" s="100"/>
      <c r="X47" s="100"/>
      <c r="Y47" s="100"/>
      <c r="Z47" s="100"/>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55000000000000004">
      <c r="A48" s="71"/>
      <c r="B48" s="97"/>
      <c r="C48" s="97" t="s">
        <v>115</v>
      </c>
      <c r="D48" s="97"/>
      <c r="E48" s="97"/>
      <c r="F48" s="97"/>
      <c r="G48" s="97"/>
      <c r="H48" s="97"/>
      <c r="I48" s="97"/>
      <c r="J48" s="97"/>
      <c r="K48" s="97"/>
      <c r="L48" s="98"/>
      <c r="M48" s="97"/>
      <c r="N48" s="97"/>
      <c r="O48" s="97"/>
      <c r="P48" s="97"/>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55000000000000004">
      <c r="A49" s="71"/>
      <c r="B49" s="97"/>
      <c r="C49" s="97" t="s">
        <v>47</v>
      </c>
      <c r="D49" s="97"/>
      <c r="E49" s="97"/>
      <c r="F49" s="97"/>
      <c r="G49" s="97"/>
      <c r="H49" s="97"/>
      <c r="I49" s="97"/>
      <c r="J49" s="97"/>
      <c r="K49" s="97"/>
      <c r="L49" s="98"/>
      <c r="M49" s="99"/>
      <c r="N49" s="99"/>
      <c r="O49" s="99"/>
      <c r="P49" s="99"/>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55000000000000004">
      <c r="A50" s="71"/>
      <c r="B50" s="97"/>
      <c r="C50" s="67" t="s">
        <v>43</v>
      </c>
      <c r="D50" s="67"/>
      <c r="E50" s="67"/>
      <c r="F50" s="67"/>
      <c r="G50" s="67"/>
      <c r="H50" s="97" t="s">
        <v>46</v>
      </c>
      <c r="I50" s="67"/>
      <c r="J50" s="67"/>
      <c r="K50" s="67"/>
      <c r="L50" s="67"/>
      <c r="M50" s="245" t="s">
        <v>27</v>
      </c>
      <c r="N50" s="245"/>
      <c r="O50" s="245"/>
      <c r="P50" s="245"/>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55000000000000004">
      <c r="A51" s="71"/>
      <c r="B51" s="97"/>
      <c r="C51" s="247">
        <f>P41</f>
        <v>0</v>
      </c>
      <c r="D51" s="249"/>
      <c r="E51" s="249"/>
      <c r="F51" s="248"/>
      <c r="G51" s="99" t="s">
        <v>77</v>
      </c>
      <c r="H51" s="261">
        <f>M46</f>
        <v>0</v>
      </c>
      <c r="I51" s="262"/>
      <c r="J51" s="262"/>
      <c r="K51" s="263"/>
      <c r="L51" s="99" t="s">
        <v>29</v>
      </c>
      <c r="M51" s="264">
        <f>ROUNDDOWN(C51+H51,1)</f>
        <v>0</v>
      </c>
      <c r="N51" s="265"/>
      <c r="O51" s="265"/>
      <c r="P51" s="266"/>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55000000000000004">
      <c r="A52" s="71"/>
      <c r="B52" s="97"/>
      <c r="C52" s="97"/>
      <c r="D52" s="97"/>
      <c r="E52" s="97"/>
      <c r="F52" s="97"/>
      <c r="G52" s="97"/>
      <c r="H52" s="97"/>
      <c r="I52" s="97"/>
      <c r="J52" s="97"/>
      <c r="K52" s="97"/>
      <c r="L52" s="97"/>
      <c r="M52" s="97"/>
      <c r="N52" s="98"/>
      <c r="O52" s="97"/>
      <c r="P52" s="97"/>
      <c r="Q52" s="97"/>
      <c r="R52" s="97"/>
      <c r="S52" s="97"/>
      <c r="T52" s="97"/>
      <c r="U52" s="97"/>
      <c r="V52" s="107"/>
      <c r="W52" s="108"/>
      <c r="X52" s="108"/>
      <c r="Y52" s="97"/>
      <c r="Z52" s="97"/>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row>
    <row r="53" spans="1:58" ht="20.25" customHeight="1" x14ac:dyDescent="0.55000000000000004">
      <c r="C53" s="80"/>
      <c r="D53" s="80"/>
      <c r="E53" s="35"/>
      <c r="F53" s="35"/>
      <c r="G53" s="35"/>
      <c r="H53" s="35"/>
      <c r="I53" s="35"/>
      <c r="J53" s="35"/>
      <c r="K53" s="35"/>
      <c r="L53" s="35"/>
      <c r="M53" s="35"/>
      <c r="N53" s="35"/>
      <c r="O53" s="35"/>
      <c r="P53" s="35"/>
      <c r="Q53" s="35"/>
      <c r="R53" s="35"/>
      <c r="S53" s="35"/>
      <c r="T53" s="80"/>
      <c r="U53" s="35"/>
      <c r="V53" s="35"/>
      <c r="W53" s="35"/>
      <c r="X53" s="35"/>
      <c r="Y53" s="35"/>
      <c r="Z53" s="35"/>
      <c r="AA53" s="35"/>
      <c r="AB53" s="35"/>
      <c r="AC53" s="35"/>
      <c r="AD53" s="35"/>
      <c r="AE53" s="35"/>
      <c r="AF53" s="35"/>
      <c r="AJ53" s="81"/>
      <c r="AK53" s="82"/>
      <c r="AL53" s="82"/>
      <c r="AM53" s="35"/>
      <c r="AN53" s="35"/>
      <c r="AO53" s="35"/>
      <c r="AP53" s="35"/>
      <c r="AQ53" s="35"/>
      <c r="AR53" s="35"/>
      <c r="AS53" s="35"/>
      <c r="AT53" s="35"/>
      <c r="AU53" s="35"/>
      <c r="AV53" s="35"/>
      <c r="AW53" s="35"/>
      <c r="AX53" s="35"/>
      <c r="AY53" s="35"/>
      <c r="AZ53" s="35"/>
      <c r="BA53" s="35"/>
      <c r="BB53" s="35"/>
      <c r="BC53" s="35"/>
      <c r="BD53" s="35"/>
      <c r="BE53" s="82"/>
    </row>
    <row r="54" spans="1:58" ht="20.25" customHeight="1" x14ac:dyDescent="0.550000000000000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55000000000000004">
      <c r="A55" s="35"/>
      <c r="B55" s="35"/>
      <c r="C55" s="35"/>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55000000000000004">
      <c r="A56" s="35"/>
      <c r="B56" s="35"/>
      <c r="C56" s="80"/>
      <c r="D56" s="80"/>
      <c r="E56" s="35"/>
      <c r="F56" s="35"/>
      <c r="G56" s="35"/>
      <c r="H56" s="35"/>
      <c r="I56" s="35"/>
      <c r="J56" s="35"/>
      <c r="K56" s="35"/>
      <c r="L56" s="35"/>
      <c r="M56" s="35"/>
      <c r="N56" s="35"/>
      <c r="O56" s="35"/>
      <c r="P56" s="35"/>
      <c r="Q56" s="35"/>
      <c r="R56" s="35"/>
      <c r="S56" s="35"/>
      <c r="T56" s="35"/>
      <c r="U56" s="80"/>
      <c r="V56" s="35"/>
      <c r="W56" s="35"/>
      <c r="X56" s="35"/>
      <c r="Y56" s="35"/>
      <c r="Z56" s="35"/>
      <c r="AA56" s="35"/>
      <c r="AB56" s="35"/>
      <c r="AC56" s="35"/>
      <c r="AD56" s="35"/>
      <c r="AE56" s="35"/>
      <c r="AF56" s="35"/>
      <c r="AG56" s="35"/>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550000000000000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row r="58" spans="1:58" ht="20.25" customHeight="1" x14ac:dyDescent="0.55000000000000004">
      <c r="C58" s="81"/>
      <c r="D58" s="81"/>
      <c r="E58" s="81"/>
      <c r="F58" s="81"/>
      <c r="G58" s="81"/>
      <c r="H58" s="81"/>
      <c r="I58" s="81"/>
      <c r="J58" s="81"/>
      <c r="K58" s="81"/>
      <c r="L58" s="81"/>
      <c r="M58" s="81"/>
      <c r="N58" s="81"/>
      <c r="O58" s="81"/>
      <c r="P58" s="81"/>
      <c r="Q58" s="81"/>
      <c r="R58" s="81"/>
      <c r="S58" s="81"/>
      <c r="T58" s="81"/>
      <c r="U58" s="82"/>
      <c r="V58" s="82"/>
      <c r="W58" s="81"/>
      <c r="X58" s="81"/>
      <c r="Y58" s="81"/>
      <c r="Z58" s="81"/>
      <c r="AA58" s="81"/>
      <c r="AB58" s="81"/>
      <c r="AC58" s="81"/>
      <c r="AD58" s="81"/>
      <c r="AE58" s="81"/>
      <c r="AF58" s="81"/>
      <c r="AG58" s="81"/>
      <c r="AH58" s="81"/>
      <c r="AI58" s="81"/>
      <c r="AJ58" s="81"/>
      <c r="AK58" s="81"/>
      <c r="AL58" s="82"/>
      <c r="AM58" s="82"/>
      <c r="AN58" s="35"/>
      <c r="AO58" s="35"/>
      <c r="AP58" s="35"/>
      <c r="AQ58" s="35"/>
      <c r="AR58" s="35"/>
      <c r="AS58" s="35"/>
      <c r="AT58" s="35"/>
      <c r="AU58" s="35"/>
      <c r="AV58" s="35"/>
      <c r="AW58" s="35"/>
      <c r="AX58" s="35"/>
      <c r="AY58" s="35"/>
      <c r="AZ58" s="35"/>
      <c r="BA58" s="35"/>
      <c r="BB58" s="35"/>
      <c r="BC58" s="35"/>
      <c r="BD58" s="35"/>
      <c r="BE58" s="35"/>
      <c r="BF58" s="82"/>
    </row>
  </sheetData>
  <sheetProtection insertRows="0"/>
  <mergeCells count="212">
    <mergeCell ref="M50:P50"/>
    <mergeCell ref="C51:F51"/>
    <mergeCell ref="H51:K51"/>
    <mergeCell ref="M51:P51"/>
    <mergeCell ref="J43:K43"/>
    <mergeCell ref="M45:P45"/>
    <mergeCell ref="C46:F46"/>
    <mergeCell ref="H46:K46"/>
    <mergeCell ref="M46:P46"/>
    <mergeCell ref="U41:V41"/>
    <mergeCell ref="W41:X41"/>
    <mergeCell ref="U46:X46"/>
    <mergeCell ref="W40:X40"/>
    <mergeCell ref="C41:D41"/>
    <mergeCell ref="E41:F41"/>
    <mergeCell ref="G41:H41"/>
    <mergeCell ref="J41:K41"/>
    <mergeCell ref="L41:M41"/>
    <mergeCell ref="P41:Q41"/>
    <mergeCell ref="E40:F40"/>
    <mergeCell ref="G40:H40"/>
    <mergeCell ref="J40:K40"/>
    <mergeCell ref="L40:M40"/>
    <mergeCell ref="P40:Q40"/>
    <mergeCell ref="U40:V40"/>
    <mergeCell ref="V39:Y39"/>
    <mergeCell ref="C40:D40"/>
    <mergeCell ref="E39:F39"/>
    <mergeCell ref="G39:H39"/>
    <mergeCell ref="J39:K39"/>
    <mergeCell ref="L39:M39"/>
    <mergeCell ref="P39:Q39"/>
    <mergeCell ref="T39:U39"/>
    <mergeCell ref="C39:D39"/>
    <mergeCell ref="T38:U38"/>
    <mergeCell ref="V38:Y38"/>
    <mergeCell ref="C38:D38"/>
    <mergeCell ref="E38:F38"/>
    <mergeCell ref="G38:H38"/>
    <mergeCell ref="J38:K38"/>
    <mergeCell ref="G37:H37"/>
    <mergeCell ref="J37:K37"/>
    <mergeCell ref="L37:M37"/>
    <mergeCell ref="P37:Q37"/>
    <mergeCell ref="T37:U37"/>
    <mergeCell ref="V37:Y37"/>
    <mergeCell ref="C37:D37"/>
    <mergeCell ref="E37:F37"/>
    <mergeCell ref="L38:M38"/>
    <mergeCell ref="P38:Q38"/>
    <mergeCell ref="C35:D36"/>
    <mergeCell ref="E35:H35"/>
    <mergeCell ref="J35:M35"/>
    <mergeCell ref="T35:U35"/>
    <mergeCell ref="V35:Y35"/>
    <mergeCell ref="E36:F36"/>
    <mergeCell ref="G36:H36"/>
    <mergeCell ref="J36:K36"/>
    <mergeCell ref="L36:M36"/>
    <mergeCell ref="T36:U36"/>
    <mergeCell ref="V36:Y36"/>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4:BD24"/>
    <mergeCell ref="AW24:AX24"/>
    <mergeCell ref="AU24:AV24"/>
    <mergeCell ref="L24:O24"/>
    <mergeCell ref="G24:K24"/>
    <mergeCell ref="E24:F24"/>
    <mergeCell ref="C24:D2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U10:AV14"/>
    <mergeCell ref="AW10:AX14"/>
    <mergeCell ref="AY10:BD14"/>
    <mergeCell ref="P11:V11"/>
    <mergeCell ref="W11:AC11"/>
    <mergeCell ref="AD11:AJ11"/>
    <mergeCell ref="AK11:AQ11"/>
    <mergeCell ref="AR11:AT11"/>
    <mergeCell ref="B10:B14"/>
    <mergeCell ref="C10:D14"/>
    <mergeCell ref="E10:F14"/>
    <mergeCell ref="G10:K14"/>
    <mergeCell ref="L10:O14"/>
    <mergeCell ref="P10:AT10"/>
    <mergeCell ref="AV6:AW6"/>
    <mergeCell ref="AZ6:BA6"/>
    <mergeCell ref="AZ8:BA8"/>
    <mergeCell ref="AM2:BA2"/>
    <mergeCell ref="U3:V3"/>
    <mergeCell ref="X3:Y3"/>
    <mergeCell ref="AB3:AC3"/>
    <mergeCell ref="AM3:BA3"/>
    <mergeCell ref="AZ4:BC4"/>
    <mergeCell ref="AZ5:BC5"/>
    <mergeCell ref="AZ7:BA7"/>
  </mergeCells>
  <phoneticPr fontId="1"/>
  <conditionalFormatting sqref="P15:AX32">
    <cfRule type="expression" dxfId="6" priority="4">
      <formula>INDIRECT(ADDRESS(ROW(),COLUMN()))=TRUNC(INDIRECT(ADDRESS(ROW(),COLUMN())))</formula>
    </cfRule>
  </conditionalFormatting>
  <conditionalFormatting sqref="E37:Q41">
    <cfRule type="expression" dxfId="5" priority="2">
      <formula>INDIRECT(ADDRESS(ROW(),COLUMN()))=TRUNC(INDIRECT(ADDRESS(ROW(),COLUMN())))</formula>
    </cfRule>
  </conditionalFormatting>
  <conditionalFormatting sqref="C46:F46">
    <cfRule type="expression" dxfId="4" priority="1">
      <formula>INDIRECT(ADDRESS(ROW(),COLUMN()))=TRUNC(INDIRECT(ADDRESS(ROW(),COLUMN())))</formula>
    </cfRule>
  </conditionalFormatting>
  <dataValidations count="8">
    <dataValidation type="list" allowBlank="1" showInputMessage="1" showErrorMessage="1" sqref="AZ4" xr:uid="{00000000-0002-0000-0000-000000000000}">
      <formula1>"４週,暦月"</formula1>
    </dataValidation>
    <dataValidation type="list" allowBlank="1" showInputMessage="1" showErrorMessage="1" sqref="J43:K43" xr:uid="{00000000-0002-0000-0000-000001000000}">
      <formula1>"週,暦月"</formula1>
    </dataValidation>
    <dataValidation type="decimal" allowBlank="1" showInputMessage="1" showErrorMessage="1" error="入力可能範囲　32～40" sqref="AV6" xr:uid="{00000000-0002-0000-0000-000002000000}">
      <formula1>32</formula1>
      <formula2>40</formula2>
    </dataValidation>
    <dataValidation type="list" allowBlank="1" showInputMessage="1" sqref="C15:D32" xr:uid="{00000000-0002-0000-0000-000003000000}">
      <formula1>職種</formula1>
    </dataValidation>
    <dataValidation type="list" errorStyle="warning" allowBlank="1" showInputMessage="1" error="リストにない場合のみ、入力してください。" sqref="G15:K32" xr:uid="{00000000-0002-0000-0000-000004000000}">
      <formula1>INDIRECT(C15)</formula1>
    </dataValidation>
    <dataValidation type="list" allowBlank="1" showInputMessage="1" showErrorMessage="1" sqref="AZ5:BC5" xr:uid="{00000000-0002-0000-0000-000005000000}">
      <formula1>"予定,実績,予定・実績"</formula1>
    </dataValidation>
    <dataValidation type="list" allowBlank="1" showInputMessage="1" sqref="E15:F32" xr:uid="{00000000-0002-0000-0000-000006000000}">
      <formula1>"A, B, C, D"</formula1>
    </dataValidation>
    <dataValidation allowBlank="1" showInputMessage="1" showErrorMessage="1" error="入力可能範囲　32～40" sqref="AZ7" xr:uid="{00000000-0002-0000-0000-000007000000}"/>
  </dataValidations>
  <printOptions horizontalCentered="1"/>
  <pageMargins left="0.23622047244094491" right="0.23622047244094491" top="0.43307086614173229" bottom="0.27559055118110237" header="0.31496062992125984" footer="0.31496062992125984"/>
  <pageSetup paperSize="9" scale="33"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AM2:BA2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9"/>
  <sheetViews>
    <sheetView showGridLines="0" tabSelected="1" view="pageBreakPreview" zoomScale="40" zoomScaleNormal="55" zoomScaleSheetLayoutView="40" workbookViewId="0">
      <selection activeCell="B1" sqref="B1"/>
    </sheetView>
  </sheetViews>
  <sheetFormatPr defaultColWidth="4.5" defaultRowHeight="20.25" customHeight="1" x14ac:dyDescent="0.55000000000000004"/>
  <cols>
    <col min="1" max="1" width="1.4140625" style="5" customWidth="1"/>
    <col min="2" max="56" width="5.58203125" style="5" customWidth="1"/>
    <col min="57" max="16384" width="4.5" style="5"/>
  </cols>
  <sheetData>
    <row r="1" spans="1:57" ht="20.25" customHeight="1" x14ac:dyDescent="0.55000000000000004">
      <c r="BD1" s="6" t="s">
        <v>142</v>
      </c>
    </row>
    <row r="2" spans="1:57" ht="20.25" customHeight="1" x14ac:dyDescent="0.55000000000000004">
      <c r="BD2" s="6"/>
    </row>
    <row r="3" spans="1:57" s="9" customFormat="1" ht="20.25" customHeight="1" x14ac:dyDescent="0.55000000000000004">
      <c r="A3" s="36"/>
      <c r="B3" s="36"/>
      <c r="C3" s="37"/>
      <c r="D3" s="37"/>
      <c r="E3" s="36"/>
      <c r="F3" s="36"/>
      <c r="G3" s="38" t="s">
        <v>15</v>
      </c>
      <c r="H3" s="36"/>
      <c r="I3" s="36"/>
      <c r="J3" s="37"/>
      <c r="K3" s="37"/>
      <c r="L3" s="37"/>
      <c r="M3" s="37"/>
      <c r="N3" s="36"/>
      <c r="O3" s="36"/>
      <c r="P3" s="36"/>
      <c r="Q3" s="36"/>
      <c r="R3" s="36"/>
      <c r="S3" s="36"/>
      <c r="T3" s="36"/>
      <c r="U3" s="36"/>
      <c r="V3" s="36"/>
      <c r="W3" s="36"/>
      <c r="X3" s="36"/>
      <c r="Y3" s="36"/>
      <c r="Z3" s="36"/>
      <c r="AA3" s="36"/>
      <c r="AB3" s="36"/>
      <c r="AC3" s="36"/>
      <c r="AD3" s="36"/>
      <c r="AE3" s="36"/>
      <c r="AF3" s="36"/>
      <c r="AG3" s="36"/>
      <c r="AH3" s="36"/>
      <c r="AI3" s="36"/>
      <c r="AJ3" s="36"/>
      <c r="AK3" s="39" t="s">
        <v>18</v>
      </c>
      <c r="AL3" s="39" t="s">
        <v>16</v>
      </c>
      <c r="AM3" s="159" t="s">
        <v>104</v>
      </c>
      <c r="AN3" s="159"/>
      <c r="AO3" s="159"/>
      <c r="AP3" s="159"/>
      <c r="AQ3" s="159"/>
      <c r="AR3" s="159"/>
      <c r="AS3" s="159"/>
      <c r="AT3" s="159"/>
      <c r="AU3" s="159"/>
      <c r="AV3" s="159"/>
      <c r="AW3" s="159"/>
      <c r="AX3" s="159"/>
      <c r="AY3" s="159"/>
      <c r="AZ3" s="159"/>
      <c r="BA3" s="159"/>
      <c r="BB3" s="40" t="s">
        <v>0</v>
      </c>
      <c r="BC3" s="36"/>
      <c r="BD3" s="36"/>
    </row>
    <row r="4" spans="1:57" s="3" customFormat="1" ht="20.25" customHeight="1" x14ac:dyDescent="0.55000000000000004">
      <c r="A4" s="41"/>
      <c r="B4" s="41"/>
      <c r="C4" s="41"/>
      <c r="D4" s="38"/>
      <c r="E4" s="41"/>
      <c r="F4" s="41"/>
      <c r="G4" s="41"/>
      <c r="H4" s="38"/>
      <c r="I4" s="39"/>
      <c r="J4" s="39"/>
      <c r="K4" s="39"/>
      <c r="L4" s="39"/>
      <c r="M4" s="39"/>
      <c r="N4" s="41"/>
      <c r="O4" s="41"/>
      <c r="P4" s="41"/>
      <c r="Q4" s="41"/>
      <c r="R4" s="41"/>
      <c r="S4" s="41"/>
      <c r="T4" s="39" t="s">
        <v>19</v>
      </c>
      <c r="U4" s="160">
        <v>7</v>
      </c>
      <c r="V4" s="160"/>
      <c r="W4" s="39" t="s">
        <v>16</v>
      </c>
      <c r="X4" s="161">
        <f>IF(U4=0,"",YEAR(DATE(2018+U4,1,1)))</f>
        <v>2025</v>
      </c>
      <c r="Y4" s="161"/>
      <c r="Z4" s="41" t="s">
        <v>20</v>
      </c>
      <c r="AA4" s="41" t="s">
        <v>21</v>
      </c>
      <c r="AB4" s="160">
        <v>4</v>
      </c>
      <c r="AC4" s="160"/>
      <c r="AD4" s="41" t="s">
        <v>22</v>
      </c>
      <c r="AE4" s="41"/>
      <c r="AF4" s="41"/>
      <c r="AG4" s="41"/>
      <c r="AH4" s="41"/>
      <c r="AI4" s="41"/>
      <c r="AJ4" s="40"/>
      <c r="AK4" s="39" t="s">
        <v>17</v>
      </c>
      <c r="AL4" s="39" t="s">
        <v>16</v>
      </c>
      <c r="AM4" s="160" t="s">
        <v>140</v>
      </c>
      <c r="AN4" s="160"/>
      <c r="AO4" s="160"/>
      <c r="AP4" s="160"/>
      <c r="AQ4" s="160"/>
      <c r="AR4" s="160"/>
      <c r="AS4" s="160"/>
      <c r="AT4" s="160"/>
      <c r="AU4" s="160"/>
      <c r="AV4" s="160"/>
      <c r="AW4" s="160"/>
      <c r="AX4" s="160"/>
      <c r="AY4" s="160"/>
      <c r="AZ4" s="160"/>
      <c r="BA4" s="160"/>
      <c r="BB4" s="40" t="s">
        <v>0</v>
      </c>
      <c r="BC4" s="39"/>
      <c r="BD4" s="39"/>
      <c r="BE4" s="4"/>
    </row>
    <row r="5" spans="1:57" s="3" customFormat="1" ht="20.25" customHeight="1" x14ac:dyDescent="0.55000000000000004">
      <c r="A5" s="41"/>
      <c r="B5" s="41"/>
      <c r="C5" s="41"/>
      <c r="D5" s="38"/>
      <c r="E5" s="41"/>
      <c r="F5" s="41"/>
      <c r="G5" s="41"/>
      <c r="H5" s="38"/>
      <c r="I5" s="39"/>
      <c r="J5" s="39"/>
      <c r="K5" s="39"/>
      <c r="L5" s="39"/>
      <c r="M5" s="39"/>
      <c r="N5" s="41"/>
      <c r="O5" s="41"/>
      <c r="P5" s="41"/>
      <c r="Q5" s="41"/>
      <c r="R5" s="41"/>
      <c r="S5" s="41"/>
      <c r="T5" s="42"/>
      <c r="U5" s="44"/>
      <c r="V5" s="44"/>
      <c r="W5" s="45"/>
      <c r="X5" s="44"/>
      <c r="Y5" s="44"/>
      <c r="Z5" s="46"/>
      <c r="AA5" s="46"/>
      <c r="AB5" s="44"/>
      <c r="AC5" s="44"/>
      <c r="AD5" s="43"/>
      <c r="AE5" s="41"/>
      <c r="AF5" s="41"/>
      <c r="AG5" s="41"/>
      <c r="AH5" s="41"/>
      <c r="AI5" s="41"/>
      <c r="AJ5" s="40"/>
      <c r="AK5" s="39"/>
      <c r="AL5" s="39"/>
      <c r="AM5" s="47"/>
      <c r="AN5" s="47"/>
      <c r="AO5" s="47"/>
      <c r="AP5" s="47"/>
      <c r="AQ5" s="47"/>
      <c r="AR5" s="47"/>
      <c r="AS5" s="47"/>
      <c r="AT5" s="47"/>
      <c r="AU5" s="47"/>
      <c r="AV5" s="47"/>
      <c r="AW5" s="47"/>
      <c r="AX5" s="47"/>
      <c r="AY5" s="48" t="s">
        <v>71</v>
      </c>
      <c r="AZ5" s="162" t="s">
        <v>95</v>
      </c>
      <c r="BA5" s="162"/>
      <c r="BB5" s="162"/>
      <c r="BC5" s="162"/>
      <c r="BD5" s="39"/>
      <c r="BE5" s="4"/>
    </row>
    <row r="6" spans="1:57" s="3" customFormat="1" ht="20.25" customHeight="1" x14ac:dyDescent="0.55000000000000004">
      <c r="A6" s="41"/>
      <c r="B6" s="49"/>
      <c r="C6" s="49"/>
      <c r="D6" s="49"/>
      <c r="E6" s="49"/>
      <c r="F6" s="49"/>
      <c r="G6" s="49"/>
      <c r="H6" s="49"/>
      <c r="I6" s="49"/>
      <c r="J6" s="50"/>
      <c r="K6" s="51"/>
      <c r="L6" s="51"/>
      <c r="M6" s="51"/>
      <c r="N6" s="51"/>
      <c r="O6" s="51"/>
      <c r="P6" s="52"/>
      <c r="Q6" s="51"/>
      <c r="R6" s="51"/>
      <c r="S6" s="53"/>
      <c r="T6" s="41"/>
      <c r="U6" s="41"/>
      <c r="V6" s="41"/>
      <c r="W6" s="41"/>
      <c r="X6" s="41"/>
      <c r="Y6" s="41"/>
      <c r="Z6" s="46"/>
      <c r="AA6" s="46"/>
      <c r="AB6" s="44"/>
      <c r="AC6" s="44"/>
      <c r="AD6" s="43"/>
      <c r="AE6" s="41"/>
      <c r="AF6" s="41"/>
      <c r="AG6" s="41"/>
      <c r="AH6" s="41"/>
      <c r="AI6" s="41"/>
      <c r="AJ6" s="40"/>
      <c r="AK6" s="39"/>
      <c r="AL6" s="39"/>
      <c r="AM6" s="47"/>
      <c r="AN6" s="47"/>
      <c r="AO6" s="47"/>
      <c r="AP6" s="47"/>
      <c r="AQ6" s="47"/>
      <c r="AR6" s="47"/>
      <c r="AS6" s="47"/>
      <c r="AT6" s="47"/>
      <c r="AU6" s="47"/>
      <c r="AV6" s="47"/>
      <c r="AW6" s="47"/>
      <c r="AX6" s="47"/>
      <c r="AY6" s="48" t="s">
        <v>89</v>
      </c>
      <c r="AZ6" s="162" t="s">
        <v>90</v>
      </c>
      <c r="BA6" s="162"/>
      <c r="BB6" s="162"/>
      <c r="BC6" s="162"/>
      <c r="BD6" s="39"/>
      <c r="BE6" s="4"/>
    </row>
    <row r="7" spans="1:57" s="3" customFormat="1" ht="20.25" customHeight="1" x14ac:dyDescent="0.55000000000000004">
      <c r="A7" s="41"/>
      <c r="B7" s="54"/>
      <c r="C7" s="54"/>
      <c r="D7" s="54"/>
      <c r="E7" s="54"/>
      <c r="F7" s="54"/>
      <c r="G7" s="54"/>
      <c r="H7" s="54"/>
      <c r="I7" s="54"/>
      <c r="J7" s="55"/>
      <c r="K7" s="56"/>
      <c r="L7" s="57"/>
      <c r="M7" s="57"/>
      <c r="N7" s="57"/>
      <c r="O7" s="57"/>
      <c r="P7" s="54"/>
      <c r="Q7" s="58"/>
      <c r="R7" s="58"/>
      <c r="S7" s="59"/>
      <c r="T7" s="41"/>
      <c r="U7" s="41"/>
      <c r="V7" s="41"/>
      <c r="W7" s="41"/>
      <c r="X7" s="41"/>
      <c r="Y7" s="41"/>
      <c r="Z7" s="46"/>
      <c r="AA7" s="46"/>
      <c r="AB7" s="44"/>
      <c r="AC7" s="44"/>
      <c r="AD7" s="60"/>
      <c r="AE7" s="60"/>
      <c r="AF7" s="60"/>
      <c r="AG7" s="60"/>
      <c r="AH7" s="41"/>
      <c r="AI7" s="41"/>
      <c r="AJ7" s="60" t="s">
        <v>56</v>
      </c>
      <c r="AK7" s="60"/>
      <c r="AL7" s="60"/>
      <c r="AM7" s="60"/>
      <c r="AN7" s="60"/>
      <c r="AO7" s="60"/>
      <c r="AP7" s="60"/>
      <c r="AQ7" s="60"/>
      <c r="AR7" s="49"/>
      <c r="AS7" s="49"/>
      <c r="AT7" s="61"/>
      <c r="AU7" s="60"/>
      <c r="AV7" s="153">
        <v>40</v>
      </c>
      <c r="AW7" s="154"/>
      <c r="AX7" s="61" t="s">
        <v>23</v>
      </c>
      <c r="AY7" s="60"/>
      <c r="AZ7" s="153">
        <v>160</v>
      </c>
      <c r="BA7" s="154"/>
      <c r="BB7" s="61" t="s">
        <v>80</v>
      </c>
      <c r="BC7" s="60"/>
      <c r="BD7" s="41"/>
      <c r="BE7" s="4"/>
    </row>
    <row r="8" spans="1:57" s="3" customFormat="1" ht="20.25" customHeight="1" x14ac:dyDescent="0.55000000000000004">
      <c r="A8" s="41"/>
      <c r="B8" s="54"/>
      <c r="C8" s="54"/>
      <c r="D8" s="54"/>
      <c r="E8" s="54"/>
      <c r="F8" s="54"/>
      <c r="G8" s="54"/>
      <c r="H8" s="54"/>
      <c r="I8" s="54"/>
      <c r="J8" s="55"/>
      <c r="K8" s="56"/>
      <c r="L8" s="57"/>
      <c r="M8" s="57"/>
      <c r="N8" s="57"/>
      <c r="O8" s="57"/>
      <c r="P8" s="54"/>
      <c r="Q8" s="58"/>
      <c r="R8" s="58"/>
      <c r="S8" s="59"/>
      <c r="T8" s="41"/>
      <c r="U8" s="41"/>
      <c r="V8" s="41"/>
      <c r="W8" s="41"/>
      <c r="X8" s="41"/>
      <c r="Y8" s="41"/>
      <c r="Z8" s="46"/>
      <c r="AA8" s="46"/>
      <c r="AB8" s="44"/>
      <c r="AC8" s="44"/>
      <c r="AD8" s="60"/>
      <c r="AE8" s="60"/>
      <c r="AF8" s="60"/>
      <c r="AG8" s="60"/>
      <c r="AH8" s="41"/>
      <c r="AI8" s="41"/>
      <c r="AJ8" s="60"/>
      <c r="AK8" s="60"/>
      <c r="AL8" s="60"/>
      <c r="AM8" s="60"/>
      <c r="AN8" s="60"/>
      <c r="AO8" s="60"/>
      <c r="AP8" s="60"/>
      <c r="AQ8" s="59" t="s">
        <v>118</v>
      </c>
      <c r="AR8" s="60"/>
      <c r="AS8" s="150"/>
      <c r="AT8" s="150"/>
      <c r="AU8" s="150"/>
      <c r="AV8" s="60"/>
      <c r="AW8" s="60"/>
      <c r="AX8" s="151"/>
      <c r="AY8" s="60"/>
      <c r="AZ8" s="153">
        <v>100</v>
      </c>
      <c r="BA8" s="154"/>
      <c r="BB8" s="152" t="s">
        <v>117</v>
      </c>
      <c r="BC8" s="60"/>
      <c r="BD8" s="41"/>
      <c r="BE8" s="4"/>
    </row>
    <row r="9" spans="1:57" s="3" customFormat="1" ht="20.25" customHeight="1" x14ac:dyDescent="0.55000000000000004">
      <c r="A9" s="41"/>
      <c r="B9" s="54"/>
      <c r="C9" s="54"/>
      <c r="D9" s="54"/>
      <c r="E9" s="54"/>
      <c r="F9" s="54"/>
      <c r="G9" s="54"/>
      <c r="H9" s="54"/>
      <c r="I9" s="54"/>
      <c r="J9" s="54"/>
      <c r="K9" s="62"/>
      <c r="L9" s="62"/>
      <c r="M9" s="62"/>
      <c r="N9" s="54"/>
      <c r="O9" s="63"/>
      <c r="P9" s="64"/>
      <c r="Q9" s="64"/>
      <c r="R9" s="65"/>
      <c r="S9" s="66"/>
      <c r="T9" s="41"/>
      <c r="U9" s="41"/>
      <c r="V9" s="41"/>
      <c r="W9" s="41"/>
      <c r="X9" s="41"/>
      <c r="Y9" s="41"/>
      <c r="Z9" s="46"/>
      <c r="AA9" s="46"/>
      <c r="AB9" s="44"/>
      <c r="AC9" s="44"/>
      <c r="AD9" s="67"/>
      <c r="AE9" s="36"/>
      <c r="AF9" s="36"/>
      <c r="AG9" s="36"/>
      <c r="AH9" s="41"/>
      <c r="AI9" s="41"/>
      <c r="AJ9" s="41"/>
      <c r="AK9" s="41"/>
      <c r="AL9" s="36"/>
      <c r="AM9" s="36"/>
      <c r="AN9" s="68"/>
      <c r="AO9" s="69"/>
      <c r="AP9" s="69"/>
      <c r="AQ9" s="70"/>
      <c r="AR9" s="70"/>
      <c r="AS9" s="70"/>
      <c r="AT9" s="70"/>
      <c r="AU9" s="70"/>
      <c r="AV9" s="70"/>
      <c r="AW9" s="60" t="s">
        <v>24</v>
      </c>
      <c r="AX9" s="60"/>
      <c r="AY9" s="60"/>
      <c r="AZ9" s="157">
        <f>DAY(EOMONTH(DATE(X4,AB4,1),0))</f>
        <v>30</v>
      </c>
      <c r="BA9" s="158"/>
      <c r="BB9" s="61" t="s">
        <v>25</v>
      </c>
      <c r="BC9" s="41"/>
      <c r="BD9" s="41"/>
      <c r="BE9" s="4"/>
    </row>
    <row r="10" spans="1:57" ht="5.15" customHeight="1" thickBot="1" x14ac:dyDescent="0.6">
      <c r="A10" s="71"/>
      <c r="B10" s="71"/>
      <c r="C10" s="72"/>
      <c r="D10" s="72"/>
      <c r="E10" s="71"/>
      <c r="F10" s="71"/>
      <c r="G10" s="73"/>
      <c r="H10" s="71"/>
      <c r="I10" s="71"/>
      <c r="J10" s="71"/>
      <c r="K10" s="71"/>
      <c r="L10" s="71"/>
      <c r="M10" s="71"/>
      <c r="N10" s="71"/>
      <c r="O10" s="71"/>
      <c r="P10" s="71"/>
      <c r="Q10" s="71"/>
      <c r="R10" s="71"/>
      <c r="S10" s="72"/>
      <c r="T10" s="71"/>
      <c r="U10" s="71"/>
      <c r="V10" s="71"/>
      <c r="W10" s="71"/>
      <c r="X10" s="71"/>
      <c r="Y10" s="71"/>
      <c r="Z10" s="71"/>
      <c r="AA10" s="71"/>
      <c r="AB10" s="71"/>
      <c r="AC10" s="71"/>
      <c r="AD10" s="71"/>
      <c r="AE10" s="71"/>
      <c r="AF10" s="71"/>
      <c r="AG10" s="71"/>
      <c r="AH10" s="71"/>
      <c r="AI10" s="71"/>
      <c r="AJ10" s="72"/>
      <c r="AK10" s="71"/>
      <c r="AL10" s="71"/>
      <c r="AM10" s="71"/>
      <c r="AN10" s="71"/>
      <c r="AO10" s="71"/>
      <c r="AP10" s="71"/>
      <c r="AQ10" s="71"/>
      <c r="AR10" s="71"/>
      <c r="AS10" s="71"/>
      <c r="AT10" s="71"/>
      <c r="AU10" s="71"/>
      <c r="AV10" s="71"/>
      <c r="AW10" s="71"/>
      <c r="AX10" s="71"/>
      <c r="AY10" s="71"/>
      <c r="AZ10" s="71"/>
      <c r="BA10" s="71"/>
      <c r="BB10" s="71"/>
      <c r="BC10" s="74"/>
      <c r="BD10" s="74"/>
      <c r="BE10" s="6"/>
    </row>
    <row r="11" spans="1:57" ht="20.25" customHeight="1" thickBot="1" x14ac:dyDescent="0.6">
      <c r="A11" s="71"/>
      <c r="B11" s="176" t="s">
        <v>26</v>
      </c>
      <c r="C11" s="179" t="s">
        <v>119</v>
      </c>
      <c r="D11" s="180"/>
      <c r="E11" s="185" t="s">
        <v>120</v>
      </c>
      <c r="F11" s="180"/>
      <c r="G11" s="185" t="s">
        <v>121</v>
      </c>
      <c r="H11" s="179"/>
      <c r="I11" s="179"/>
      <c r="J11" s="179"/>
      <c r="K11" s="180"/>
      <c r="L11" s="185" t="s">
        <v>122</v>
      </c>
      <c r="M11" s="179"/>
      <c r="N11" s="179"/>
      <c r="O11" s="188"/>
      <c r="P11" s="191" t="s">
        <v>123</v>
      </c>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63" t="str">
        <f>IF(AZ5="４週","(10)1～4週目の勤務時間数合計","(10)1か月の勤務時間数合計")</f>
        <v>(10)1～4週目の勤務時間数合計</v>
      </c>
      <c r="AV11" s="164"/>
      <c r="AW11" s="163" t="s">
        <v>124</v>
      </c>
      <c r="AX11" s="164"/>
      <c r="AY11" s="171" t="s">
        <v>125</v>
      </c>
      <c r="AZ11" s="171"/>
      <c r="BA11" s="171"/>
      <c r="BB11" s="171"/>
      <c r="BC11" s="171"/>
      <c r="BD11" s="171"/>
    </row>
    <row r="12" spans="1:57" ht="20.25" customHeight="1" thickBot="1" x14ac:dyDescent="0.6">
      <c r="A12" s="71"/>
      <c r="B12" s="177"/>
      <c r="C12" s="181"/>
      <c r="D12" s="182"/>
      <c r="E12" s="186"/>
      <c r="F12" s="182"/>
      <c r="G12" s="186"/>
      <c r="H12" s="181"/>
      <c r="I12" s="181"/>
      <c r="J12" s="181"/>
      <c r="K12" s="182"/>
      <c r="L12" s="186"/>
      <c r="M12" s="181"/>
      <c r="N12" s="181"/>
      <c r="O12" s="189"/>
      <c r="P12" s="173" t="s">
        <v>10</v>
      </c>
      <c r="Q12" s="174"/>
      <c r="R12" s="174"/>
      <c r="S12" s="174"/>
      <c r="T12" s="174"/>
      <c r="U12" s="174"/>
      <c r="V12" s="175"/>
      <c r="W12" s="173" t="s">
        <v>11</v>
      </c>
      <c r="X12" s="174"/>
      <c r="Y12" s="174"/>
      <c r="Z12" s="174"/>
      <c r="AA12" s="174"/>
      <c r="AB12" s="174"/>
      <c r="AC12" s="175"/>
      <c r="AD12" s="173" t="s">
        <v>12</v>
      </c>
      <c r="AE12" s="174"/>
      <c r="AF12" s="174"/>
      <c r="AG12" s="174"/>
      <c r="AH12" s="174"/>
      <c r="AI12" s="174"/>
      <c r="AJ12" s="175"/>
      <c r="AK12" s="173" t="s">
        <v>13</v>
      </c>
      <c r="AL12" s="174"/>
      <c r="AM12" s="174"/>
      <c r="AN12" s="174"/>
      <c r="AO12" s="174"/>
      <c r="AP12" s="174"/>
      <c r="AQ12" s="175"/>
      <c r="AR12" s="173" t="s">
        <v>14</v>
      </c>
      <c r="AS12" s="174"/>
      <c r="AT12" s="175"/>
      <c r="AU12" s="165"/>
      <c r="AV12" s="166"/>
      <c r="AW12" s="165"/>
      <c r="AX12" s="166"/>
      <c r="AY12" s="171"/>
      <c r="AZ12" s="171"/>
      <c r="BA12" s="171"/>
      <c r="BB12" s="171"/>
      <c r="BC12" s="171"/>
      <c r="BD12" s="171"/>
    </row>
    <row r="13" spans="1:57" ht="20.25" customHeight="1" thickBot="1" x14ac:dyDescent="0.6">
      <c r="A13" s="71"/>
      <c r="B13" s="177"/>
      <c r="C13" s="181"/>
      <c r="D13" s="182"/>
      <c r="E13" s="186"/>
      <c r="F13" s="182"/>
      <c r="G13" s="186"/>
      <c r="H13" s="181"/>
      <c r="I13" s="181"/>
      <c r="J13" s="181"/>
      <c r="K13" s="182"/>
      <c r="L13" s="186"/>
      <c r="M13" s="181"/>
      <c r="N13" s="181"/>
      <c r="O13" s="189"/>
      <c r="P13" s="88">
        <f>DAY(DATE($X$4,$AB$4,1))</f>
        <v>1</v>
      </c>
      <c r="Q13" s="89">
        <f>DAY(DATE($X$4,$AB$4,2))</f>
        <v>2</v>
      </c>
      <c r="R13" s="89">
        <f>DAY(DATE($X$4,$AB$4,3))</f>
        <v>3</v>
      </c>
      <c r="S13" s="89">
        <f>DAY(DATE($X$4,$AB$4,4))</f>
        <v>4</v>
      </c>
      <c r="T13" s="89">
        <f>DAY(DATE($X$4,$AB$4,5))</f>
        <v>5</v>
      </c>
      <c r="U13" s="89">
        <f>DAY(DATE($X$4,$AB$4,6))</f>
        <v>6</v>
      </c>
      <c r="V13" s="90">
        <f>DAY(DATE($X$4,$AB$4,7))</f>
        <v>7</v>
      </c>
      <c r="W13" s="88">
        <f>DAY(DATE($X$4,$AB$4,8))</f>
        <v>8</v>
      </c>
      <c r="X13" s="89">
        <f>DAY(DATE($X$4,$AB$4,9))</f>
        <v>9</v>
      </c>
      <c r="Y13" s="89">
        <f>DAY(DATE($X$4,$AB$4,10))</f>
        <v>10</v>
      </c>
      <c r="Z13" s="89">
        <f>DAY(DATE($X$4,$AB$4,11))</f>
        <v>11</v>
      </c>
      <c r="AA13" s="89">
        <f>DAY(DATE($X$4,$AB$4,12))</f>
        <v>12</v>
      </c>
      <c r="AB13" s="89">
        <f>DAY(DATE($X$4,$AB$4,13))</f>
        <v>13</v>
      </c>
      <c r="AC13" s="90">
        <f>DAY(DATE($X$4,$AB$4,14))</f>
        <v>14</v>
      </c>
      <c r="AD13" s="88">
        <f>DAY(DATE($X$4,$AB$4,15))</f>
        <v>15</v>
      </c>
      <c r="AE13" s="89">
        <f>DAY(DATE($X$4,$AB$4,16))</f>
        <v>16</v>
      </c>
      <c r="AF13" s="89">
        <f>DAY(DATE($X$4,$AB$4,17))</f>
        <v>17</v>
      </c>
      <c r="AG13" s="89">
        <f>DAY(DATE($X$4,$AB$4,18))</f>
        <v>18</v>
      </c>
      <c r="AH13" s="89">
        <f>DAY(DATE($X$4,$AB$4,19))</f>
        <v>19</v>
      </c>
      <c r="AI13" s="89">
        <f>DAY(DATE($X$4,$AB$4,20))</f>
        <v>20</v>
      </c>
      <c r="AJ13" s="90">
        <f>DAY(DATE($X$4,$AB$4,21))</f>
        <v>21</v>
      </c>
      <c r="AK13" s="88">
        <f>DAY(DATE($X$4,$AB$4,22))</f>
        <v>22</v>
      </c>
      <c r="AL13" s="89">
        <f>DAY(DATE($X$4,$AB$4,23))</f>
        <v>23</v>
      </c>
      <c r="AM13" s="89">
        <f>DAY(DATE($X$4,$AB$4,24))</f>
        <v>24</v>
      </c>
      <c r="AN13" s="89">
        <f>DAY(DATE($X$4,$AB$4,25))</f>
        <v>25</v>
      </c>
      <c r="AO13" s="89">
        <f>DAY(DATE($X$4,$AB$4,26))</f>
        <v>26</v>
      </c>
      <c r="AP13" s="89">
        <f>DAY(DATE($X$4,$AB$4,27))</f>
        <v>27</v>
      </c>
      <c r="AQ13" s="90">
        <f>DAY(DATE($X$4,$AB$4,28))</f>
        <v>28</v>
      </c>
      <c r="AR13" s="88" t="str">
        <f>IF(AZ5="暦月",IF(DAY(DATE($X$4,$AB$4,29))=29,29,""),"")</f>
        <v/>
      </c>
      <c r="AS13" s="89" t="str">
        <f>IF(AZ5="暦月",IF(DAY(DATE($X$4,$AB$4,30))=30,30,""),"")</f>
        <v/>
      </c>
      <c r="AT13" s="94" t="str">
        <f>IF(AZ5="暦月",IF(DAY(DATE($X$4,$AB$4,31))=31,31,""),"")</f>
        <v/>
      </c>
      <c r="AU13" s="165"/>
      <c r="AV13" s="166"/>
      <c r="AW13" s="165"/>
      <c r="AX13" s="166"/>
      <c r="AY13" s="171"/>
      <c r="AZ13" s="171"/>
      <c r="BA13" s="171"/>
      <c r="BB13" s="171"/>
      <c r="BC13" s="171"/>
      <c r="BD13" s="171"/>
    </row>
    <row r="14" spans="1:57" ht="20.25" hidden="1" customHeight="1" thickBot="1" x14ac:dyDescent="0.6">
      <c r="A14" s="71"/>
      <c r="B14" s="177"/>
      <c r="C14" s="181"/>
      <c r="D14" s="182"/>
      <c r="E14" s="186"/>
      <c r="F14" s="182"/>
      <c r="G14" s="186"/>
      <c r="H14" s="181"/>
      <c r="I14" s="181"/>
      <c r="J14" s="181"/>
      <c r="K14" s="182"/>
      <c r="L14" s="186"/>
      <c r="M14" s="181"/>
      <c r="N14" s="181"/>
      <c r="O14" s="189"/>
      <c r="P14" s="88">
        <f>WEEKDAY(DATE($X$4,$AB$4,1))</f>
        <v>3</v>
      </c>
      <c r="Q14" s="89">
        <f>WEEKDAY(DATE($X$4,$AB$4,2))</f>
        <v>4</v>
      </c>
      <c r="R14" s="89">
        <f>WEEKDAY(DATE($X$4,$AB$4,3))</f>
        <v>5</v>
      </c>
      <c r="S14" s="89">
        <f>WEEKDAY(DATE($X$4,$AB$4,4))</f>
        <v>6</v>
      </c>
      <c r="T14" s="89">
        <f>WEEKDAY(DATE($X$4,$AB$4,5))</f>
        <v>7</v>
      </c>
      <c r="U14" s="89">
        <f>WEEKDAY(DATE($X$4,$AB$4,6))</f>
        <v>1</v>
      </c>
      <c r="V14" s="90">
        <f>WEEKDAY(DATE($X$4,$AB$4,7))</f>
        <v>2</v>
      </c>
      <c r="W14" s="88">
        <f>WEEKDAY(DATE($X$4,$AB$4,8))</f>
        <v>3</v>
      </c>
      <c r="X14" s="89">
        <f>WEEKDAY(DATE($X$4,$AB$4,9))</f>
        <v>4</v>
      </c>
      <c r="Y14" s="89">
        <f>WEEKDAY(DATE($X$4,$AB$4,10))</f>
        <v>5</v>
      </c>
      <c r="Z14" s="89">
        <f>WEEKDAY(DATE($X$4,$AB$4,11))</f>
        <v>6</v>
      </c>
      <c r="AA14" s="89">
        <f>WEEKDAY(DATE($X$4,$AB$4,12))</f>
        <v>7</v>
      </c>
      <c r="AB14" s="89">
        <f>WEEKDAY(DATE($X$4,$AB$4,13))</f>
        <v>1</v>
      </c>
      <c r="AC14" s="90">
        <f>WEEKDAY(DATE($X$4,$AB$4,14))</f>
        <v>2</v>
      </c>
      <c r="AD14" s="88">
        <f>WEEKDAY(DATE($X$4,$AB$4,15))</f>
        <v>3</v>
      </c>
      <c r="AE14" s="89">
        <f>WEEKDAY(DATE($X$4,$AB$4,16))</f>
        <v>4</v>
      </c>
      <c r="AF14" s="89">
        <f>WEEKDAY(DATE($X$4,$AB$4,17))</f>
        <v>5</v>
      </c>
      <c r="AG14" s="89">
        <f>WEEKDAY(DATE($X$4,$AB$4,18))</f>
        <v>6</v>
      </c>
      <c r="AH14" s="89">
        <f>WEEKDAY(DATE($X$4,$AB$4,19))</f>
        <v>7</v>
      </c>
      <c r="AI14" s="89">
        <f>WEEKDAY(DATE($X$4,$AB$4,20))</f>
        <v>1</v>
      </c>
      <c r="AJ14" s="90">
        <f>WEEKDAY(DATE($X$4,$AB$4,21))</f>
        <v>2</v>
      </c>
      <c r="AK14" s="88">
        <f>WEEKDAY(DATE($X$4,$AB$4,22))</f>
        <v>3</v>
      </c>
      <c r="AL14" s="89">
        <f>WEEKDAY(DATE($X$4,$AB$4,23))</f>
        <v>4</v>
      </c>
      <c r="AM14" s="89">
        <f>WEEKDAY(DATE($X$4,$AB$4,24))</f>
        <v>5</v>
      </c>
      <c r="AN14" s="89">
        <f>WEEKDAY(DATE($X$4,$AB$4,25))</f>
        <v>6</v>
      </c>
      <c r="AO14" s="89">
        <f>WEEKDAY(DATE($X$4,$AB$4,26))</f>
        <v>7</v>
      </c>
      <c r="AP14" s="89">
        <f>WEEKDAY(DATE($X$4,$AB$4,27))</f>
        <v>1</v>
      </c>
      <c r="AQ14" s="90">
        <f>WEEKDAY(DATE($X$4,$AB$4,28))</f>
        <v>2</v>
      </c>
      <c r="AR14" s="88">
        <f>IF(AR13=29,WEEKDAY(DATE($X$4,$AB$4,29)),0)</f>
        <v>0</v>
      </c>
      <c r="AS14" s="89">
        <f>IF(AS13=30,WEEKDAY(DATE($X$4,$AB$4,30)),0)</f>
        <v>0</v>
      </c>
      <c r="AT14" s="94">
        <f>IF(AT13=31,WEEKDAY(DATE($X$4,$AB$4,31)),0)</f>
        <v>0</v>
      </c>
      <c r="AU14" s="167"/>
      <c r="AV14" s="168"/>
      <c r="AW14" s="167"/>
      <c r="AX14" s="168"/>
      <c r="AY14" s="172"/>
      <c r="AZ14" s="172"/>
      <c r="BA14" s="172"/>
      <c r="BB14" s="172"/>
      <c r="BC14" s="172"/>
      <c r="BD14" s="172"/>
    </row>
    <row r="15" spans="1:57" ht="20.25" customHeight="1" thickBot="1" x14ac:dyDescent="0.6">
      <c r="A15" s="71"/>
      <c r="B15" s="178"/>
      <c r="C15" s="183"/>
      <c r="D15" s="184"/>
      <c r="E15" s="187"/>
      <c r="F15" s="184"/>
      <c r="G15" s="187"/>
      <c r="H15" s="183"/>
      <c r="I15" s="183"/>
      <c r="J15" s="183"/>
      <c r="K15" s="184"/>
      <c r="L15" s="187"/>
      <c r="M15" s="183"/>
      <c r="N15" s="183"/>
      <c r="O15" s="190"/>
      <c r="P15" s="91" t="str">
        <f>IF(P14=1,"日",IF(P14=2,"月",IF(P14=3,"火",IF(P14=4,"水",IF(P14=5,"木",IF(P14=6,"金","土"))))))</f>
        <v>火</v>
      </c>
      <c r="Q15" s="92" t="str">
        <f t="shared" ref="Q15:V15" si="0">IF(Q14=1,"日",IF(Q14=2,"月",IF(Q14=3,"火",IF(Q14=4,"水",IF(Q14=5,"木",IF(Q14=6,"金","土"))))))</f>
        <v>水</v>
      </c>
      <c r="R15" s="92" t="str">
        <f t="shared" si="0"/>
        <v>木</v>
      </c>
      <c r="S15" s="92" t="str">
        <f t="shared" si="0"/>
        <v>金</v>
      </c>
      <c r="T15" s="92" t="str">
        <f t="shared" si="0"/>
        <v>土</v>
      </c>
      <c r="U15" s="92" t="str">
        <f t="shared" si="0"/>
        <v>日</v>
      </c>
      <c r="V15" s="93" t="str">
        <f t="shared" si="0"/>
        <v>月</v>
      </c>
      <c r="W15" s="91" t="str">
        <f t="shared" ref="W15" si="1">IF(W14=1,"日",IF(W14=2,"月",IF(W14=3,"火",IF(W14=4,"水",IF(W14=5,"木",IF(W14=6,"金","土"))))))</f>
        <v>火</v>
      </c>
      <c r="X15" s="92" t="str">
        <f t="shared" ref="X15" si="2">IF(X14=1,"日",IF(X14=2,"月",IF(X14=3,"火",IF(X14=4,"水",IF(X14=5,"木",IF(X14=6,"金","土"))))))</f>
        <v>水</v>
      </c>
      <c r="Y15" s="92" t="str">
        <f t="shared" ref="Y15" si="3">IF(Y14=1,"日",IF(Y14=2,"月",IF(Y14=3,"火",IF(Y14=4,"水",IF(Y14=5,"木",IF(Y14=6,"金","土"))))))</f>
        <v>木</v>
      </c>
      <c r="Z15" s="92" t="str">
        <f t="shared" ref="Z15" si="4">IF(Z14=1,"日",IF(Z14=2,"月",IF(Z14=3,"火",IF(Z14=4,"水",IF(Z14=5,"木",IF(Z14=6,"金","土"))))))</f>
        <v>金</v>
      </c>
      <c r="AA15" s="92" t="str">
        <f t="shared" ref="AA15" si="5">IF(AA14=1,"日",IF(AA14=2,"月",IF(AA14=3,"火",IF(AA14=4,"水",IF(AA14=5,"木",IF(AA14=6,"金","土"))))))</f>
        <v>土</v>
      </c>
      <c r="AB15" s="92" t="str">
        <f t="shared" ref="AB15" si="6">IF(AB14=1,"日",IF(AB14=2,"月",IF(AB14=3,"火",IF(AB14=4,"水",IF(AB14=5,"木",IF(AB14=6,"金","土"))))))</f>
        <v>日</v>
      </c>
      <c r="AC15" s="93" t="str">
        <f t="shared" ref="AC15" si="7">IF(AC14=1,"日",IF(AC14=2,"月",IF(AC14=3,"火",IF(AC14=4,"水",IF(AC14=5,"木",IF(AC14=6,"金","土"))))))</f>
        <v>月</v>
      </c>
      <c r="AD15" s="91" t="str">
        <f t="shared" ref="AD15" si="8">IF(AD14=1,"日",IF(AD14=2,"月",IF(AD14=3,"火",IF(AD14=4,"水",IF(AD14=5,"木",IF(AD14=6,"金","土"))))))</f>
        <v>火</v>
      </c>
      <c r="AE15" s="92" t="str">
        <f t="shared" ref="AE15" si="9">IF(AE14=1,"日",IF(AE14=2,"月",IF(AE14=3,"火",IF(AE14=4,"水",IF(AE14=5,"木",IF(AE14=6,"金","土"))))))</f>
        <v>水</v>
      </c>
      <c r="AF15" s="92" t="str">
        <f t="shared" ref="AF15" si="10">IF(AF14=1,"日",IF(AF14=2,"月",IF(AF14=3,"火",IF(AF14=4,"水",IF(AF14=5,"木",IF(AF14=6,"金","土"))))))</f>
        <v>木</v>
      </c>
      <c r="AG15" s="92" t="str">
        <f t="shared" ref="AG15" si="11">IF(AG14=1,"日",IF(AG14=2,"月",IF(AG14=3,"火",IF(AG14=4,"水",IF(AG14=5,"木",IF(AG14=6,"金","土"))))))</f>
        <v>金</v>
      </c>
      <c r="AH15" s="92" t="str">
        <f t="shared" ref="AH15" si="12">IF(AH14=1,"日",IF(AH14=2,"月",IF(AH14=3,"火",IF(AH14=4,"水",IF(AH14=5,"木",IF(AH14=6,"金","土"))))))</f>
        <v>土</v>
      </c>
      <c r="AI15" s="92" t="str">
        <f t="shared" ref="AI15" si="13">IF(AI14=1,"日",IF(AI14=2,"月",IF(AI14=3,"火",IF(AI14=4,"水",IF(AI14=5,"木",IF(AI14=6,"金","土"))))))</f>
        <v>日</v>
      </c>
      <c r="AJ15" s="93" t="str">
        <f t="shared" ref="AJ15" si="14">IF(AJ14=1,"日",IF(AJ14=2,"月",IF(AJ14=3,"火",IF(AJ14=4,"水",IF(AJ14=5,"木",IF(AJ14=6,"金","土"))))))</f>
        <v>月</v>
      </c>
      <c r="AK15" s="91" t="str">
        <f t="shared" ref="AK15" si="15">IF(AK14=1,"日",IF(AK14=2,"月",IF(AK14=3,"火",IF(AK14=4,"水",IF(AK14=5,"木",IF(AK14=6,"金","土"))))))</f>
        <v>火</v>
      </c>
      <c r="AL15" s="92" t="str">
        <f t="shared" ref="AL15" si="16">IF(AL14=1,"日",IF(AL14=2,"月",IF(AL14=3,"火",IF(AL14=4,"水",IF(AL14=5,"木",IF(AL14=6,"金","土"))))))</f>
        <v>水</v>
      </c>
      <c r="AM15" s="92" t="str">
        <f t="shared" ref="AM15" si="17">IF(AM14=1,"日",IF(AM14=2,"月",IF(AM14=3,"火",IF(AM14=4,"水",IF(AM14=5,"木",IF(AM14=6,"金","土"))))))</f>
        <v>木</v>
      </c>
      <c r="AN15" s="92" t="str">
        <f t="shared" ref="AN15" si="18">IF(AN14=1,"日",IF(AN14=2,"月",IF(AN14=3,"火",IF(AN14=4,"水",IF(AN14=5,"木",IF(AN14=6,"金","土"))))))</f>
        <v>金</v>
      </c>
      <c r="AO15" s="92" t="str">
        <f t="shared" ref="AO15" si="19">IF(AO14=1,"日",IF(AO14=2,"月",IF(AO14=3,"火",IF(AO14=4,"水",IF(AO14=5,"木",IF(AO14=6,"金","土"))))))</f>
        <v>土</v>
      </c>
      <c r="AP15" s="92" t="str">
        <f t="shared" ref="AP15" si="20">IF(AP14=1,"日",IF(AP14=2,"月",IF(AP14=3,"火",IF(AP14=4,"水",IF(AP14=5,"木",IF(AP14=6,"金","土"))))))</f>
        <v>日</v>
      </c>
      <c r="AQ15" s="93" t="str">
        <f t="shared" ref="AQ15" si="21">IF(AQ14=1,"日",IF(AQ14=2,"月",IF(AQ14=3,"火",IF(AQ14=4,"水",IF(AQ14=5,"木",IF(AQ14=6,"金","土"))))))</f>
        <v>月</v>
      </c>
      <c r="AR15" s="92" t="str">
        <f>IF(AR14=1,"日",IF(AR14=2,"月",IF(AR14=3,"火",IF(AR14=4,"水",IF(AR14=5,"木",IF(AR14=6,"金",IF(AR14=0,"","土")))))))</f>
        <v/>
      </c>
      <c r="AS15" s="92" t="str">
        <f>IF(AS14=1,"日",IF(AS14=2,"月",IF(AS14=3,"火",IF(AS14=4,"水",IF(AS14=5,"木",IF(AS14=6,"金",IF(AS14=0,"","土")))))))</f>
        <v/>
      </c>
      <c r="AT15" s="95" t="str">
        <f>IF(AT14=1,"日",IF(AT14=2,"月",IF(AT14=3,"火",IF(AT14=4,"水",IF(AT14=5,"木",IF(AT14=6,"金",IF(AT14=0,"","土")))))))</f>
        <v/>
      </c>
      <c r="AU15" s="169"/>
      <c r="AV15" s="170"/>
      <c r="AW15" s="169"/>
      <c r="AX15" s="170"/>
      <c r="AY15" s="172"/>
      <c r="AZ15" s="172"/>
      <c r="BA15" s="172"/>
      <c r="BB15" s="172"/>
      <c r="BC15" s="172"/>
      <c r="BD15" s="172"/>
    </row>
    <row r="16" spans="1:57" ht="39.9" customHeight="1" x14ac:dyDescent="0.55000000000000004">
      <c r="A16" s="71"/>
      <c r="B16" s="85">
        <v>1</v>
      </c>
      <c r="C16" s="213"/>
      <c r="D16" s="214"/>
      <c r="E16" s="215"/>
      <c r="F16" s="216"/>
      <c r="G16" s="217"/>
      <c r="H16" s="218"/>
      <c r="I16" s="218"/>
      <c r="J16" s="218"/>
      <c r="K16" s="219"/>
      <c r="L16" s="220"/>
      <c r="M16" s="221"/>
      <c r="N16" s="221"/>
      <c r="O16" s="222"/>
      <c r="P16" s="129"/>
      <c r="Q16" s="130"/>
      <c r="R16" s="130"/>
      <c r="S16" s="130"/>
      <c r="T16" s="130"/>
      <c r="U16" s="130"/>
      <c r="V16" s="131"/>
      <c r="W16" s="129"/>
      <c r="X16" s="130"/>
      <c r="Y16" s="130"/>
      <c r="Z16" s="130"/>
      <c r="AA16" s="130"/>
      <c r="AB16" s="130"/>
      <c r="AC16" s="131"/>
      <c r="AD16" s="129"/>
      <c r="AE16" s="130"/>
      <c r="AF16" s="130"/>
      <c r="AG16" s="130"/>
      <c r="AH16" s="130"/>
      <c r="AI16" s="130"/>
      <c r="AJ16" s="131"/>
      <c r="AK16" s="129"/>
      <c r="AL16" s="130"/>
      <c r="AM16" s="130"/>
      <c r="AN16" s="130"/>
      <c r="AO16" s="130"/>
      <c r="AP16" s="130"/>
      <c r="AQ16" s="131"/>
      <c r="AR16" s="129"/>
      <c r="AS16" s="130"/>
      <c r="AT16" s="131"/>
      <c r="AU16" s="223">
        <f>IF($AZ$5="４週",SUM(P16:AQ16),IF($AZ$5="暦月",SUM(P16:AT16),""))</f>
        <v>0</v>
      </c>
      <c r="AV16" s="224"/>
      <c r="AW16" s="225">
        <f t="shared" ref="AW16:AW33" si="22">IF($AZ$5="４週",AU16/4,IF($AZ$5="暦月",AU16/($AZ$9/7),""))</f>
        <v>0</v>
      </c>
      <c r="AX16" s="226"/>
      <c r="AY16" s="193"/>
      <c r="AZ16" s="194"/>
      <c r="BA16" s="194"/>
      <c r="BB16" s="194"/>
      <c r="BC16" s="194"/>
      <c r="BD16" s="195"/>
    </row>
    <row r="17" spans="1:56" ht="39.9" customHeight="1" x14ac:dyDescent="0.55000000000000004">
      <c r="A17" s="71"/>
      <c r="B17" s="86">
        <f t="shared" ref="B17:B33" si="23">B16+1</f>
        <v>2</v>
      </c>
      <c r="C17" s="196"/>
      <c r="D17" s="197"/>
      <c r="E17" s="198"/>
      <c r="F17" s="199"/>
      <c r="G17" s="200"/>
      <c r="H17" s="201"/>
      <c r="I17" s="201"/>
      <c r="J17" s="201"/>
      <c r="K17" s="202"/>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IF($AZ$5="４週",SUM(P17:AQ17),IF($AZ$5="暦月",SUM(P17:AT17),""))</f>
        <v>0</v>
      </c>
      <c r="AV17" s="207"/>
      <c r="AW17" s="208">
        <f t="shared" si="22"/>
        <v>0</v>
      </c>
      <c r="AX17" s="209"/>
      <c r="AY17" s="210"/>
      <c r="AZ17" s="211"/>
      <c r="BA17" s="211"/>
      <c r="BB17" s="211"/>
      <c r="BC17" s="211"/>
      <c r="BD17" s="212"/>
    </row>
    <row r="18" spans="1:56" ht="39.9" customHeight="1" x14ac:dyDescent="0.55000000000000004">
      <c r="A18" s="71"/>
      <c r="B18" s="86">
        <f t="shared" si="23"/>
        <v>3</v>
      </c>
      <c r="C18" s="196"/>
      <c r="D18" s="197"/>
      <c r="E18" s="198"/>
      <c r="F18" s="199"/>
      <c r="G18" s="200"/>
      <c r="H18" s="201"/>
      <c r="I18" s="201"/>
      <c r="J18" s="201"/>
      <c r="K18" s="202"/>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IF($AZ$5="４週",SUM(P18:AQ18),IF($AZ$5="暦月",SUM(P18:AT18),""))</f>
        <v>0</v>
      </c>
      <c r="AV18" s="207"/>
      <c r="AW18" s="208">
        <f t="shared" si="22"/>
        <v>0</v>
      </c>
      <c r="AX18" s="209"/>
      <c r="AY18" s="210"/>
      <c r="AZ18" s="211"/>
      <c r="BA18" s="211"/>
      <c r="BB18" s="211"/>
      <c r="BC18" s="211"/>
      <c r="BD18" s="212"/>
    </row>
    <row r="19" spans="1:56" ht="39.9" customHeight="1" x14ac:dyDescent="0.55000000000000004">
      <c r="A19" s="71"/>
      <c r="B19" s="86">
        <f t="shared" si="23"/>
        <v>4</v>
      </c>
      <c r="C19" s="196"/>
      <c r="D19" s="197"/>
      <c r="E19" s="198"/>
      <c r="F19" s="199"/>
      <c r="G19" s="200"/>
      <c r="H19" s="201"/>
      <c r="I19" s="201"/>
      <c r="J19" s="201"/>
      <c r="K19" s="202"/>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IF($AZ$5="４週",SUM(P19:AQ19),IF($AZ$5="暦月",SUM(P19:AT19),""))</f>
        <v>0</v>
      </c>
      <c r="AV19" s="207"/>
      <c r="AW19" s="208">
        <f t="shared" si="22"/>
        <v>0</v>
      </c>
      <c r="AX19" s="209"/>
      <c r="AY19" s="210"/>
      <c r="AZ19" s="211"/>
      <c r="BA19" s="211"/>
      <c r="BB19" s="211"/>
      <c r="BC19" s="211"/>
      <c r="BD19" s="212"/>
    </row>
    <row r="20" spans="1:56" ht="39.9" customHeight="1" x14ac:dyDescent="0.55000000000000004">
      <c r="A20" s="71"/>
      <c r="B20" s="86">
        <f t="shared" si="23"/>
        <v>5</v>
      </c>
      <c r="C20" s="196"/>
      <c r="D20" s="197"/>
      <c r="E20" s="198"/>
      <c r="F20" s="199"/>
      <c r="G20" s="200"/>
      <c r="H20" s="201"/>
      <c r="I20" s="201"/>
      <c r="J20" s="201"/>
      <c r="K20" s="202"/>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ref="AU20:AU33" si="24">IF($AZ$5="４週",SUM(P20:AQ20),IF($AZ$5="暦月",SUM(P20:AT20),""))</f>
        <v>0</v>
      </c>
      <c r="AV20" s="207"/>
      <c r="AW20" s="208">
        <f t="shared" si="22"/>
        <v>0</v>
      </c>
      <c r="AX20" s="209"/>
      <c r="AY20" s="210"/>
      <c r="AZ20" s="211"/>
      <c r="BA20" s="211"/>
      <c r="BB20" s="211"/>
      <c r="BC20" s="211"/>
      <c r="BD20" s="212"/>
    </row>
    <row r="21" spans="1:56" ht="39.9" customHeight="1" x14ac:dyDescent="0.55000000000000004">
      <c r="A21" s="71"/>
      <c r="B21" s="86">
        <f t="shared" si="23"/>
        <v>6</v>
      </c>
      <c r="C21" s="196"/>
      <c r="D21" s="197"/>
      <c r="E21" s="198"/>
      <c r="F21" s="199"/>
      <c r="G21" s="200"/>
      <c r="H21" s="201"/>
      <c r="I21" s="201"/>
      <c r="J21" s="201"/>
      <c r="K21" s="202"/>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24"/>
        <v>0</v>
      </c>
      <c r="AV21" s="207"/>
      <c r="AW21" s="208">
        <f t="shared" si="22"/>
        <v>0</v>
      </c>
      <c r="AX21" s="209"/>
      <c r="AY21" s="210"/>
      <c r="AZ21" s="211"/>
      <c r="BA21" s="211"/>
      <c r="BB21" s="211"/>
      <c r="BC21" s="211"/>
      <c r="BD21" s="212"/>
    </row>
    <row r="22" spans="1:56" ht="39.9" customHeight="1" x14ac:dyDescent="0.55000000000000004">
      <c r="A22" s="71"/>
      <c r="B22" s="86">
        <f t="shared" si="23"/>
        <v>7</v>
      </c>
      <c r="C22" s="196"/>
      <c r="D22" s="197"/>
      <c r="E22" s="198"/>
      <c r="F22" s="199"/>
      <c r="G22" s="200"/>
      <c r="H22" s="201"/>
      <c r="I22" s="201"/>
      <c r="J22" s="201"/>
      <c r="K22" s="202"/>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IF($AZ$5="４週",SUM(P22:AQ22),IF($AZ$5="暦月",SUM(P22:AT22),""))</f>
        <v>0</v>
      </c>
      <c r="AV22" s="207"/>
      <c r="AW22" s="208">
        <f t="shared" si="22"/>
        <v>0</v>
      </c>
      <c r="AX22" s="209"/>
      <c r="AY22" s="210"/>
      <c r="AZ22" s="211"/>
      <c r="BA22" s="211"/>
      <c r="BB22" s="211"/>
      <c r="BC22" s="211"/>
      <c r="BD22" s="212"/>
    </row>
    <row r="23" spans="1:56" ht="39.9" customHeight="1" x14ac:dyDescent="0.55000000000000004">
      <c r="A23" s="71"/>
      <c r="B23" s="86">
        <f t="shared" si="23"/>
        <v>8</v>
      </c>
      <c r="C23" s="196"/>
      <c r="D23" s="197"/>
      <c r="E23" s="198"/>
      <c r="F23" s="199"/>
      <c r="G23" s="200"/>
      <c r="H23" s="201"/>
      <c r="I23" s="201"/>
      <c r="J23" s="201"/>
      <c r="K23" s="202"/>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24"/>
        <v>0</v>
      </c>
      <c r="AV23" s="207"/>
      <c r="AW23" s="208">
        <f t="shared" si="22"/>
        <v>0</v>
      </c>
      <c r="AX23" s="209"/>
      <c r="AY23" s="210"/>
      <c r="AZ23" s="211"/>
      <c r="BA23" s="211"/>
      <c r="BB23" s="211"/>
      <c r="BC23" s="211"/>
      <c r="BD23" s="212"/>
    </row>
    <row r="24" spans="1:56" ht="39.9" customHeight="1" x14ac:dyDescent="0.55000000000000004">
      <c r="A24" s="71"/>
      <c r="B24" s="86">
        <f t="shared" si="23"/>
        <v>9</v>
      </c>
      <c r="C24" s="196"/>
      <c r="D24" s="197"/>
      <c r="E24" s="198"/>
      <c r="F24" s="199"/>
      <c r="G24" s="200"/>
      <c r="H24" s="201"/>
      <c r="I24" s="201"/>
      <c r="J24" s="201"/>
      <c r="K24" s="202"/>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24"/>
        <v>0</v>
      </c>
      <c r="AV24" s="207"/>
      <c r="AW24" s="208">
        <f t="shared" si="22"/>
        <v>0</v>
      </c>
      <c r="AX24" s="209"/>
      <c r="AY24" s="210"/>
      <c r="AZ24" s="211"/>
      <c r="BA24" s="211"/>
      <c r="BB24" s="211"/>
      <c r="BC24" s="211"/>
      <c r="BD24" s="212"/>
    </row>
    <row r="25" spans="1:56" ht="39.9" customHeight="1" x14ac:dyDescent="0.55000000000000004">
      <c r="A25" s="71"/>
      <c r="B25" s="86">
        <f t="shared" si="23"/>
        <v>10</v>
      </c>
      <c r="C25" s="196"/>
      <c r="D25" s="197"/>
      <c r="E25" s="198"/>
      <c r="F25" s="199"/>
      <c r="G25" s="200"/>
      <c r="H25" s="201"/>
      <c r="I25" s="201"/>
      <c r="J25" s="201"/>
      <c r="K25" s="202"/>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24"/>
        <v>0</v>
      </c>
      <c r="AV25" s="207"/>
      <c r="AW25" s="208">
        <f t="shared" si="22"/>
        <v>0</v>
      </c>
      <c r="AX25" s="209"/>
      <c r="AY25" s="210"/>
      <c r="AZ25" s="211"/>
      <c r="BA25" s="211"/>
      <c r="BB25" s="211"/>
      <c r="BC25" s="211"/>
      <c r="BD25" s="212"/>
    </row>
    <row r="26" spans="1:56" ht="39.9" customHeight="1" x14ac:dyDescent="0.55000000000000004">
      <c r="A26" s="71"/>
      <c r="B26" s="86">
        <f t="shared" si="23"/>
        <v>11</v>
      </c>
      <c r="C26" s="196"/>
      <c r="D26" s="197"/>
      <c r="E26" s="198"/>
      <c r="F26" s="199"/>
      <c r="G26" s="200"/>
      <c r="H26" s="201"/>
      <c r="I26" s="201"/>
      <c r="J26" s="201"/>
      <c r="K26" s="202"/>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24"/>
        <v>0</v>
      </c>
      <c r="AV26" s="207"/>
      <c r="AW26" s="208">
        <f t="shared" si="22"/>
        <v>0</v>
      </c>
      <c r="AX26" s="209"/>
      <c r="AY26" s="210"/>
      <c r="AZ26" s="211"/>
      <c r="BA26" s="211"/>
      <c r="BB26" s="211"/>
      <c r="BC26" s="211"/>
      <c r="BD26" s="212"/>
    </row>
    <row r="27" spans="1:56" ht="39.9" customHeight="1" x14ac:dyDescent="0.55000000000000004">
      <c r="A27" s="71"/>
      <c r="B27" s="86">
        <f t="shared" si="23"/>
        <v>12</v>
      </c>
      <c r="C27" s="196"/>
      <c r="D27" s="197"/>
      <c r="E27" s="198"/>
      <c r="F27" s="199"/>
      <c r="G27" s="200"/>
      <c r="H27" s="201"/>
      <c r="I27" s="201"/>
      <c r="J27" s="201"/>
      <c r="K27" s="202"/>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24"/>
        <v>0</v>
      </c>
      <c r="AV27" s="207"/>
      <c r="AW27" s="208">
        <f t="shared" si="22"/>
        <v>0</v>
      </c>
      <c r="AX27" s="209"/>
      <c r="AY27" s="210"/>
      <c r="AZ27" s="211"/>
      <c r="BA27" s="211"/>
      <c r="BB27" s="211"/>
      <c r="BC27" s="211"/>
      <c r="BD27" s="212"/>
    </row>
    <row r="28" spans="1:56" ht="39.9" customHeight="1" x14ac:dyDescent="0.55000000000000004">
      <c r="A28" s="71"/>
      <c r="B28" s="86">
        <f t="shared" si="23"/>
        <v>13</v>
      </c>
      <c r="C28" s="196"/>
      <c r="D28" s="197"/>
      <c r="E28" s="198"/>
      <c r="F28" s="199"/>
      <c r="G28" s="200"/>
      <c r="H28" s="201"/>
      <c r="I28" s="201"/>
      <c r="J28" s="201"/>
      <c r="K28" s="202"/>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24"/>
        <v>0</v>
      </c>
      <c r="AV28" s="207"/>
      <c r="AW28" s="208">
        <f t="shared" si="22"/>
        <v>0</v>
      </c>
      <c r="AX28" s="209"/>
      <c r="AY28" s="210"/>
      <c r="AZ28" s="211"/>
      <c r="BA28" s="211"/>
      <c r="BB28" s="211"/>
      <c r="BC28" s="211"/>
      <c r="BD28" s="212"/>
    </row>
    <row r="29" spans="1:56" ht="39.9" customHeight="1" x14ac:dyDescent="0.55000000000000004">
      <c r="A29" s="71"/>
      <c r="B29" s="86">
        <f t="shared" si="23"/>
        <v>14</v>
      </c>
      <c r="C29" s="196"/>
      <c r="D29" s="197"/>
      <c r="E29" s="198"/>
      <c r="F29" s="199"/>
      <c r="G29" s="200"/>
      <c r="H29" s="201"/>
      <c r="I29" s="201"/>
      <c r="J29" s="201"/>
      <c r="K29" s="202"/>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24"/>
        <v>0</v>
      </c>
      <c r="AV29" s="207"/>
      <c r="AW29" s="208">
        <f t="shared" si="22"/>
        <v>0</v>
      </c>
      <c r="AX29" s="209"/>
      <c r="AY29" s="210"/>
      <c r="AZ29" s="211"/>
      <c r="BA29" s="211"/>
      <c r="BB29" s="211"/>
      <c r="BC29" s="211"/>
      <c r="BD29" s="212"/>
    </row>
    <row r="30" spans="1:56" ht="39.9" customHeight="1" x14ac:dyDescent="0.55000000000000004">
      <c r="A30" s="71"/>
      <c r="B30" s="86">
        <f t="shared" si="23"/>
        <v>15</v>
      </c>
      <c r="C30" s="196"/>
      <c r="D30" s="197"/>
      <c r="E30" s="198"/>
      <c r="F30" s="199"/>
      <c r="G30" s="200"/>
      <c r="H30" s="201"/>
      <c r="I30" s="201"/>
      <c r="J30" s="201"/>
      <c r="K30" s="202"/>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si="24"/>
        <v>0</v>
      </c>
      <c r="AV30" s="207"/>
      <c r="AW30" s="208">
        <f t="shared" si="22"/>
        <v>0</v>
      </c>
      <c r="AX30" s="209"/>
      <c r="AY30" s="210"/>
      <c r="AZ30" s="211"/>
      <c r="BA30" s="211"/>
      <c r="BB30" s="211"/>
      <c r="BC30" s="211"/>
      <c r="BD30" s="212"/>
    </row>
    <row r="31" spans="1:56" ht="39.9" customHeight="1" x14ac:dyDescent="0.55000000000000004">
      <c r="A31" s="71"/>
      <c r="B31" s="86">
        <f t="shared" si="23"/>
        <v>16</v>
      </c>
      <c r="C31" s="196"/>
      <c r="D31" s="197"/>
      <c r="E31" s="198"/>
      <c r="F31" s="199"/>
      <c r="G31" s="200"/>
      <c r="H31" s="201"/>
      <c r="I31" s="201"/>
      <c r="J31" s="201"/>
      <c r="K31" s="202"/>
      <c r="L31" s="203"/>
      <c r="M31" s="204"/>
      <c r="N31" s="204"/>
      <c r="O31" s="205"/>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6">
        <f t="shared" si="24"/>
        <v>0</v>
      </c>
      <c r="AV31" s="207"/>
      <c r="AW31" s="208">
        <f t="shared" si="22"/>
        <v>0</v>
      </c>
      <c r="AX31" s="209"/>
      <c r="AY31" s="210"/>
      <c r="AZ31" s="211"/>
      <c r="BA31" s="211"/>
      <c r="BB31" s="211"/>
      <c r="BC31" s="211"/>
      <c r="BD31" s="212"/>
    </row>
    <row r="32" spans="1:56" ht="39.9" customHeight="1" x14ac:dyDescent="0.55000000000000004">
      <c r="A32" s="71"/>
      <c r="B32" s="86">
        <f t="shared" si="23"/>
        <v>17</v>
      </c>
      <c r="C32" s="196"/>
      <c r="D32" s="197"/>
      <c r="E32" s="198"/>
      <c r="F32" s="199"/>
      <c r="G32" s="200"/>
      <c r="H32" s="201"/>
      <c r="I32" s="201"/>
      <c r="J32" s="201"/>
      <c r="K32" s="202"/>
      <c r="L32" s="203"/>
      <c r="M32" s="204"/>
      <c r="N32" s="204"/>
      <c r="O32" s="205"/>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6">
        <f t="shared" si="24"/>
        <v>0</v>
      </c>
      <c r="AV32" s="207"/>
      <c r="AW32" s="208">
        <f t="shared" si="22"/>
        <v>0</v>
      </c>
      <c r="AX32" s="209"/>
      <c r="AY32" s="210"/>
      <c r="AZ32" s="211"/>
      <c r="BA32" s="211"/>
      <c r="BB32" s="211"/>
      <c r="BC32" s="211"/>
      <c r="BD32" s="212"/>
    </row>
    <row r="33" spans="1:56" ht="39.9" customHeight="1" thickBot="1" x14ac:dyDescent="0.6">
      <c r="A33" s="71"/>
      <c r="B33" s="87">
        <f t="shared" si="23"/>
        <v>18</v>
      </c>
      <c r="C33" s="227"/>
      <c r="D33" s="228"/>
      <c r="E33" s="229"/>
      <c r="F33" s="230"/>
      <c r="G33" s="231"/>
      <c r="H33" s="232"/>
      <c r="I33" s="232"/>
      <c r="J33" s="232"/>
      <c r="K33" s="233"/>
      <c r="L33" s="234"/>
      <c r="M33" s="235"/>
      <c r="N33" s="235"/>
      <c r="O33" s="236"/>
      <c r="P33" s="135"/>
      <c r="Q33" s="136"/>
      <c r="R33" s="136"/>
      <c r="S33" s="136"/>
      <c r="T33" s="136"/>
      <c r="U33" s="136"/>
      <c r="V33" s="137"/>
      <c r="W33" s="135"/>
      <c r="X33" s="136"/>
      <c r="Y33" s="136"/>
      <c r="Z33" s="136"/>
      <c r="AA33" s="136"/>
      <c r="AB33" s="136"/>
      <c r="AC33" s="137"/>
      <c r="AD33" s="135"/>
      <c r="AE33" s="136"/>
      <c r="AF33" s="136"/>
      <c r="AG33" s="136"/>
      <c r="AH33" s="136"/>
      <c r="AI33" s="136"/>
      <c r="AJ33" s="137"/>
      <c r="AK33" s="135"/>
      <c r="AL33" s="136"/>
      <c r="AM33" s="136"/>
      <c r="AN33" s="136"/>
      <c r="AO33" s="136"/>
      <c r="AP33" s="136"/>
      <c r="AQ33" s="137"/>
      <c r="AR33" s="135"/>
      <c r="AS33" s="136"/>
      <c r="AT33" s="137"/>
      <c r="AU33" s="237">
        <f t="shared" si="24"/>
        <v>0</v>
      </c>
      <c r="AV33" s="238"/>
      <c r="AW33" s="239">
        <f t="shared" si="22"/>
        <v>0</v>
      </c>
      <c r="AX33" s="240"/>
      <c r="AY33" s="241"/>
      <c r="AZ33" s="242"/>
      <c r="BA33" s="242"/>
      <c r="BB33" s="242"/>
      <c r="BC33" s="242"/>
      <c r="BD33" s="243"/>
    </row>
    <row r="34" spans="1:56" ht="20.25" customHeight="1" x14ac:dyDescent="0.55000000000000004">
      <c r="A34" s="71"/>
      <c r="B34" s="71"/>
      <c r="C34" s="75"/>
      <c r="D34" s="76"/>
      <c r="E34" s="77"/>
      <c r="F34" s="73"/>
      <c r="G34" s="73"/>
      <c r="H34" s="73"/>
      <c r="I34" s="73"/>
      <c r="J34" s="73"/>
      <c r="K34" s="73"/>
      <c r="L34" s="73"/>
      <c r="M34" s="73"/>
      <c r="N34" s="73"/>
      <c r="O34" s="73"/>
      <c r="P34" s="73"/>
      <c r="Q34" s="73"/>
      <c r="R34" s="73"/>
      <c r="S34" s="73"/>
      <c r="T34" s="73"/>
      <c r="U34" s="73"/>
      <c r="V34" s="73"/>
      <c r="W34" s="73"/>
      <c r="X34" s="73"/>
      <c r="Y34" s="73"/>
      <c r="Z34" s="73"/>
      <c r="AA34" s="73"/>
      <c r="AB34" s="73"/>
      <c r="AC34" s="78"/>
      <c r="AD34" s="73"/>
      <c r="AE34" s="73"/>
      <c r="AF34" s="73"/>
      <c r="AG34" s="73"/>
      <c r="AH34" s="73"/>
      <c r="AI34" s="73"/>
      <c r="AJ34" s="73"/>
      <c r="AK34" s="73"/>
      <c r="AL34" s="73"/>
      <c r="AM34" s="73"/>
      <c r="AN34" s="73"/>
      <c r="AO34" s="73"/>
      <c r="AP34" s="73"/>
      <c r="AQ34" s="73"/>
      <c r="AR34" s="73"/>
      <c r="AS34" s="73"/>
      <c r="AT34" s="73"/>
      <c r="AU34" s="73"/>
      <c r="AV34" s="71"/>
      <c r="AW34" s="71"/>
      <c r="AX34" s="71"/>
      <c r="AY34" s="71"/>
      <c r="AZ34" s="71"/>
      <c r="BA34" s="71"/>
      <c r="BB34" s="71"/>
      <c r="BC34" s="71"/>
      <c r="BD34" s="71"/>
    </row>
    <row r="35" spans="1:56" ht="20.25" customHeight="1" x14ac:dyDescent="0.55000000000000004">
      <c r="A35" s="71"/>
      <c r="B35" s="97" t="s">
        <v>126</v>
      </c>
      <c r="C35" s="97"/>
      <c r="D35" s="97"/>
      <c r="E35" s="97"/>
      <c r="F35" s="97"/>
      <c r="G35" s="97"/>
      <c r="H35" s="97"/>
      <c r="I35" s="97"/>
      <c r="J35" s="97"/>
      <c r="K35" s="97"/>
      <c r="L35" s="98"/>
      <c r="M35" s="97"/>
      <c r="N35" s="97"/>
      <c r="O35" s="97"/>
      <c r="P35" s="97"/>
      <c r="Q35" s="97"/>
      <c r="R35" s="97"/>
      <c r="S35" s="97"/>
      <c r="T35" s="97" t="s">
        <v>69</v>
      </c>
      <c r="U35" s="97"/>
      <c r="V35" s="97"/>
      <c r="W35" s="97"/>
      <c r="X35" s="97"/>
      <c r="Y35" s="97"/>
      <c r="Z35" s="100"/>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55000000000000004">
      <c r="A36" s="71"/>
      <c r="B36" s="97"/>
      <c r="C36" s="244" t="s">
        <v>35</v>
      </c>
      <c r="D36" s="244"/>
      <c r="E36" s="244" t="s">
        <v>36</v>
      </c>
      <c r="F36" s="244"/>
      <c r="G36" s="244"/>
      <c r="H36" s="244"/>
      <c r="I36" s="97"/>
      <c r="J36" s="246" t="s">
        <v>39</v>
      </c>
      <c r="K36" s="246"/>
      <c r="L36" s="246"/>
      <c r="M36" s="246"/>
      <c r="N36" s="67"/>
      <c r="O36" s="67"/>
      <c r="P36" s="96" t="s">
        <v>47</v>
      </c>
      <c r="Q36" s="96"/>
      <c r="R36" s="97"/>
      <c r="S36" s="97"/>
      <c r="T36" s="247" t="s">
        <v>7</v>
      </c>
      <c r="U36" s="248"/>
      <c r="V36" s="247" t="s">
        <v>8</v>
      </c>
      <c r="W36" s="249"/>
      <c r="X36" s="249"/>
      <c r="Y36" s="248"/>
      <c r="Z36" s="100"/>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55000000000000004">
      <c r="A37" s="71"/>
      <c r="B37" s="97"/>
      <c r="C37" s="245"/>
      <c r="D37" s="245"/>
      <c r="E37" s="245" t="s">
        <v>37</v>
      </c>
      <c r="F37" s="245"/>
      <c r="G37" s="245" t="s">
        <v>38</v>
      </c>
      <c r="H37" s="245"/>
      <c r="I37" s="97"/>
      <c r="J37" s="245" t="s">
        <v>37</v>
      </c>
      <c r="K37" s="245"/>
      <c r="L37" s="245" t="s">
        <v>38</v>
      </c>
      <c r="M37" s="245"/>
      <c r="N37" s="67"/>
      <c r="O37" s="67"/>
      <c r="P37" s="96" t="s">
        <v>44</v>
      </c>
      <c r="Q37" s="96"/>
      <c r="R37" s="97"/>
      <c r="S37" s="97"/>
      <c r="T37" s="247" t="s">
        <v>3</v>
      </c>
      <c r="U37" s="248"/>
      <c r="V37" s="247" t="s">
        <v>50</v>
      </c>
      <c r="W37" s="249"/>
      <c r="X37" s="249"/>
      <c r="Y37" s="248"/>
      <c r="Z37" s="141"/>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55000000000000004">
      <c r="A38" s="71"/>
      <c r="B38" s="97"/>
      <c r="C38" s="247" t="s">
        <v>3</v>
      </c>
      <c r="D38" s="248"/>
      <c r="E38" s="250">
        <f>SUMIFS($AU$16:$AV$33,$C$16:$D$33,"介護支援専門員",$E$16:$F$33,"A")</f>
        <v>0</v>
      </c>
      <c r="F38" s="251"/>
      <c r="G38" s="252">
        <f>SUMIFS($AW$16:$AX$33,$C$16:$D$33,"介護支援専門員",$E$16:$F$33,"A")</f>
        <v>0</v>
      </c>
      <c r="H38" s="253"/>
      <c r="I38" s="110"/>
      <c r="J38" s="254">
        <v>0</v>
      </c>
      <c r="K38" s="255"/>
      <c r="L38" s="254">
        <v>0</v>
      </c>
      <c r="M38" s="255"/>
      <c r="N38" s="109"/>
      <c r="O38" s="109"/>
      <c r="P38" s="254">
        <v>0</v>
      </c>
      <c r="Q38" s="255"/>
      <c r="R38" s="97"/>
      <c r="S38" s="97"/>
      <c r="T38" s="247" t="s">
        <v>4</v>
      </c>
      <c r="U38" s="248"/>
      <c r="V38" s="247" t="s">
        <v>51</v>
      </c>
      <c r="W38" s="249"/>
      <c r="X38" s="249"/>
      <c r="Y38" s="248"/>
      <c r="Z38" s="13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55000000000000004">
      <c r="A39" s="71"/>
      <c r="B39" s="97"/>
      <c r="C39" s="247" t="s">
        <v>4</v>
      </c>
      <c r="D39" s="248"/>
      <c r="E39" s="250">
        <f>SUMIFS($AU$16:$AV$33,$C$16:$D$33,"介護支援専門員",$E$16:$F$33,"B")</f>
        <v>0</v>
      </c>
      <c r="F39" s="251"/>
      <c r="G39" s="252">
        <f>SUMIFS($AW$16:$AX$33,$C$16:$D$33,"介護支援専門員",$E$16:$F$33,"B")</f>
        <v>0</v>
      </c>
      <c r="H39" s="253"/>
      <c r="I39" s="110"/>
      <c r="J39" s="254">
        <v>0</v>
      </c>
      <c r="K39" s="255"/>
      <c r="L39" s="254">
        <v>0</v>
      </c>
      <c r="M39" s="255"/>
      <c r="N39" s="109"/>
      <c r="O39" s="109"/>
      <c r="P39" s="254">
        <v>0</v>
      </c>
      <c r="Q39" s="255"/>
      <c r="R39" s="97"/>
      <c r="S39" s="97"/>
      <c r="T39" s="247" t="s">
        <v>5</v>
      </c>
      <c r="U39" s="248"/>
      <c r="V39" s="247" t="s">
        <v>52</v>
      </c>
      <c r="W39" s="249"/>
      <c r="X39" s="249"/>
      <c r="Y39" s="248"/>
      <c r="Z39" s="138"/>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55000000000000004">
      <c r="A40" s="71"/>
      <c r="B40" s="97"/>
      <c r="C40" s="247" t="s">
        <v>5</v>
      </c>
      <c r="D40" s="248"/>
      <c r="E40" s="250">
        <f>SUMIFS($AU$16:$AV$33,$C$16:$D$33,"介護支援専門員",$E$16:$F$33,"C")</f>
        <v>0</v>
      </c>
      <c r="F40" s="251"/>
      <c r="G40" s="252">
        <f>SUMIFS($AW$16:$AX$33,$C$16:$D$33,"介護支援専門員",$E$16:$F$33,"C")</f>
        <v>0</v>
      </c>
      <c r="H40" s="253"/>
      <c r="I40" s="110"/>
      <c r="J40" s="254">
        <v>0</v>
      </c>
      <c r="K40" s="255"/>
      <c r="L40" s="256">
        <v>0</v>
      </c>
      <c r="M40" s="257"/>
      <c r="N40" s="109"/>
      <c r="O40" s="109"/>
      <c r="P40" s="250" t="s">
        <v>30</v>
      </c>
      <c r="Q40" s="251"/>
      <c r="R40" s="97"/>
      <c r="S40" s="97"/>
      <c r="T40" s="247" t="s">
        <v>6</v>
      </c>
      <c r="U40" s="248"/>
      <c r="V40" s="247" t="s">
        <v>68</v>
      </c>
      <c r="W40" s="249"/>
      <c r="X40" s="249"/>
      <c r="Y40" s="248"/>
      <c r="Z40" s="13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55000000000000004">
      <c r="A41" s="71"/>
      <c r="B41" s="97"/>
      <c r="C41" s="247" t="s">
        <v>6</v>
      </c>
      <c r="D41" s="248"/>
      <c r="E41" s="250">
        <f>SUMIFS($AU$16:$AV$33,$C$16:$D$33,"介護支援専門員",$E$16:$F$33,"D")</f>
        <v>0</v>
      </c>
      <c r="F41" s="251"/>
      <c r="G41" s="252">
        <f>SUMIFS($AW$16:$AX$33,$C$16:$D$33,"介護支援専門員",$E$16:$F$33,"D")</f>
        <v>0</v>
      </c>
      <c r="H41" s="253"/>
      <c r="I41" s="110"/>
      <c r="J41" s="254">
        <v>0</v>
      </c>
      <c r="K41" s="255"/>
      <c r="L41" s="256">
        <v>0</v>
      </c>
      <c r="M41" s="257"/>
      <c r="N41" s="109"/>
      <c r="O41" s="109"/>
      <c r="P41" s="250" t="s">
        <v>30</v>
      </c>
      <c r="Q41" s="251"/>
      <c r="R41" s="97"/>
      <c r="S41" s="97"/>
      <c r="T41" s="97"/>
      <c r="U41" s="258"/>
      <c r="V41" s="258"/>
      <c r="W41" s="259"/>
      <c r="X41" s="259"/>
      <c r="Y41" s="145"/>
      <c r="Z41" s="145"/>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55000000000000004">
      <c r="A42" s="71"/>
      <c r="B42" s="97"/>
      <c r="C42" s="247" t="s">
        <v>27</v>
      </c>
      <c r="D42" s="248"/>
      <c r="E42" s="250">
        <f>SUM(E38:F41)</f>
        <v>0</v>
      </c>
      <c r="F42" s="251"/>
      <c r="G42" s="252">
        <f>SUM(G38:H41)</f>
        <v>0</v>
      </c>
      <c r="H42" s="253"/>
      <c r="I42" s="110"/>
      <c r="J42" s="250">
        <f>SUM(J38:K41)</f>
        <v>0</v>
      </c>
      <c r="K42" s="251"/>
      <c r="L42" s="250">
        <f>SUM(L38:M41)</f>
        <v>0</v>
      </c>
      <c r="M42" s="251"/>
      <c r="N42" s="109"/>
      <c r="O42" s="109"/>
      <c r="P42" s="250">
        <f>SUM(P38:Q39)</f>
        <v>0</v>
      </c>
      <c r="Q42" s="251"/>
      <c r="R42" s="97"/>
      <c r="S42" s="97"/>
      <c r="T42" s="97"/>
      <c r="U42" s="258"/>
      <c r="V42" s="258"/>
      <c r="W42" s="259"/>
      <c r="X42" s="259"/>
      <c r="Y42" s="144"/>
      <c r="Z42" s="144"/>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55000000000000004">
      <c r="A43" s="71"/>
      <c r="B43" s="97"/>
      <c r="C43" s="97"/>
      <c r="D43" s="97"/>
      <c r="E43" s="97"/>
      <c r="F43" s="97"/>
      <c r="G43" s="97"/>
      <c r="H43" s="97"/>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55000000000000004">
      <c r="A44" s="71"/>
      <c r="B44" s="97"/>
      <c r="C44" s="98" t="s">
        <v>45</v>
      </c>
      <c r="D44" s="97"/>
      <c r="E44" s="97"/>
      <c r="F44" s="97"/>
      <c r="G44" s="97"/>
      <c r="H44" s="97"/>
      <c r="I44" s="105" t="s">
        <v>85</v>
      </c>
      <c r="J44" s="267" t="s">
        <v>86</v>
      </c>
      <c r="K44" s="268"/>
      <c r="L44" s="106"/>
      <c r="M44" s="105"/>
      <c r="N44" s="97"/>
      <c r="O44" s="97"/>
      <c r="P44" s="97"/>
      <c r="Q44" s="97"/>
      <c r="R44" s="97"/>
      <c r="S44" s="97"/>
      <c r="T44" s="97"/>
      <c r="U44" s="101"/>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55000000000000004">
      <c r="A45" s="71"/>
      <c r="B45" s="97"/>
      <c r="C45" s="97" t="s">
        <v>40</v>
      </c>
      <c r="D45" s="97"/>
      <c r="E45" s="97"/>
      <c r="F45" s="97"/>
      <c r="G45" s="97"/>
      <c r="H45" s="97" t="s">
        <v>41</v>
      </c>
      <c r="I45" s="97"/>
      <c r="J45" s="97"/>
      <c r="K45" s="97"/>
      <c r="L45" s="98"/>
      <c r="M45" s="97"/>
      <c r="N45" s="97"/>
      <c r="O45" s="97"/>
      <c r="P45" s="97"/>
      <c r="Q45" s="97"/>
      <c r="R45" s="97"/>
      <c r="S45" s="97"/>
      <c r="T45" s="97"/>
      <c r="U45" s="100"/>
      <c r="V45" s="100"/>
      <c r="W45" s="100"/>
      <c r="X45" s="100"/>
      <c r="Y45" s="100"/>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55000000000000004">
      <c r="A46" s="71"/>
      <c r="B46" s="97"/>
      <c r="C46" s="97" t="str">
        <f>IF($J$44="週","対象時間数（週平均）","対象時間数（当月合計）")</f>
        <v>対象時間数（週平均）</v>
      </c>
      <c r="D46" s="97"/>
      <c r="E46" s="97"/>
      <c r="F46" s="97"/>
      <c r="G46" s="97"/>
      <c r="H46" s="97" t="str">
        <f>IF($J$44="週","週に勤務すべき時間数","当月に勤務すべき時間数")</f>
        <v>週に勤務すべき時間数</v>
      </c>
      <c r="I46" s="97"/>
      <c r="J46" s="97"/>
      <c r="K46" s="97"/>
      <c r="L46" s="98"/>
      <c r="M46" s="245" t="s">
        <v>42</v>
      </c>
      <c r="N46" s="245"/>
      <c r="O46" s="245"/>
      <c r="P46" s="245"/>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55000000000000004">
      <c r="A47" s="71"/>
      <c r="B47" s="97"/>
      <c r="C47" s="269">
        <f>IF($J$44="週",L42,J42)</f>
        <v>0</v>
      </c>
      <c r="D47" s="270"/>
      <c r="E47" s="270"/>
      <c r="F47" s="271"/>
      <c r="G47" s="140" t="s">
        <v>28</v>
      </c>
      <c r="H47" s="247">
        <f>IF($J$44="週",$AV$7,$AZ$7)</f>
        <v>40</v>
      </c>
      <c r="I47" s="249"/>
      <c r="J47" s="249"/>
      <c r="K47" s="248"/>
      <c r="L47" s="140" t="s">
        <v>29</v>
      </c>
      <c r="M47" s="261">
        <f>ROUNDDOWN(C47/H47,1)</f>
        <v>0</v>
      </c>
      <c r="N47" s="262"/>
      <c r="O47" s="262"/>
      <c r="P47" s="263"/>
      <c r="Q47" s="97"/>
      <c r="R47" s="97"/>
      <c r="S47" s="97"/>
      <c r="T47" s="97"/>
      <c r="U47" s="260"/>
      <c r="V47" s="260"/>
      <c r="W47" s="260"/>
      <c r="X47" s="260"/>
      <c r="Y47" s="138"/>
      <c r="Z47" s="100"/>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55000000000000004">
      <c r="A48" s="71"/>
      <c r="B48" s="97"/>
      <c r="C48" s="97"/>
      <c r="D48" s="97"/>
      <c r="E48" s="97"/>
      <c r="F48" s="97"/>
      <c r="G48" s="97"/>
      <c r="H48" s="97"/>
      <c r="I48" s="97"/>
      <c r="J48" s="97"/>
      <c r="K48" s="97"/>
      <c r="L48" s="98"/>
      <c r="M48" s="97" t="s">
        <v>70</v>
      </c>
      <c r="N48" s="97"/>
      <c r="O48" s="97"/>
      <c r="P48" s="97"/>
      <c r="Q48" s="97"/>
      <c r="R48" s="97"/>
      <c r="S48" s="97"/>
      <c r="T48" s="97"/>
      <c r="U48" s="100"/>
      <c r="V48" s="100"/>
      <c r="W48" s="100"/>
      <c r="X48" s="100"/>
      <c r="Y48" s="100"/>
      <c r="Z48" s="100"/>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55000000000000004">
      <c r="A49" s="71"/>
      <c r="B49" s="97"/>
      <c r="C49" s="97" t="s">
        <v>115</v>
      </c>
      <c r="D49" s="97"/>
      <c r="E49" s="97"/>
      <c r="F49" s="97"/>
      <c r="G49" s="97"/>
      <c r="H49" s="97"/>
      <c r="I49" s="97"/>
      <c r="J49" s="97"/>
      <c r="K49" s="97"/>
      <c r="L49" s="98"/>
      <c r="M49" s="97"/>
      <c r="N49" s="97"/>
      <c r="O49" s="97"/>
      <c r="P49" s="97"/>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55000000000000004">
      <c r="A50" s="71"/>
      <c r="B50" s="97"/>
      <c r="C50" s="97" t="s">
        <v>47</v>
      </c>
      <c r="D50" s="97"/>
      <c r="E50" s="97"/>
      <c r="F50" s="97"/>
      <c r="G50" s="97"/>
      <c r="H50" s="97"/>
      <c r="I50" s="97"/>
      <c r="J50" s="97"/>
      <c r="K50" s="97"/>
      <c r="L50" s="98"/>
      <c r="M50" s="140"/>
      <c r="N50" s="140"/>
      <c r="O50" s="140"/>
      <c r="P50" s="140"/>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55000000000000004">
      <c r="A51" s="71"/>
      <c r="B51" s="97"/>
      <c r="C51" s="67" t="s">
        <v>43</v>
      </c>
      <c r="D51" s="67"/>
      <c r="E51" s="67"/>
      <c r="F51" s="67"/>
      <c r="G51" s="67"/>
      <c r="H51" s="97" t="s">
        <v>46</v>
      </c>
      <c r="I51" s="67"/>
      <c r="J51" s="67"/>
      <c r="K51" s="67"/>
      <c r="L51" s="67"/>
      <c r="M51" s="245" t="s">
        <v>27</v>
      </c>
      <c r="N51" s="245"/>
      <c r="O51" s="245"/>
      <c r="P51" s="245"/>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55000000000000004">
      <c r="A52" s="71"/>
      <c r="B52" s="97"/>
      <c r="C52" s="247">
        <f>P42</f>
        <v>0</v>
      </c>
      <c r="D52" s="249"/>
      <c r="E52" s="249"/>
      <c r="F52" s="248"/>
      <c r="G52" s="140" t="s">
        <v>77</v>
      </c>
      <c r="H52" s="261">
        <f>M47</f>
        <v>0</v>
      </c>
      <c r="I52" s="262"/>
      <c r="J52" s="262"/>
      <c r="K52" s="263"/>
      <c r="L52" s="140" t="s">
        <v>29</v>
      </c>
      <c r="M52" s="264">
        <f>ROUNDDOWN(C52+H52,1)</f>
        <v>0</v>
      </c>
      <c r="N52" s="265"/>
      <c r="O52" s="265"/>
      <c r="P52" s="266"/>
      <c r="Q52" s="97"/>
      <c r="R52" s="97"/>
      <c r="S52" s="97"/>
      <c r="T52" s="97"/>
      <c r="U52" s="97"/>
      <c r="V52" s="107"/>
      <c r="W52" s="108"/>
      <c r="X52" s="108"/>
      <c r="Y52" s="97"/>
      <c r="Z52" s="97"/>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row>
    <row r="53" spans="1:58" ht="20.25" customHeight="1" x14ac:dyDescent="0.55000000000000004">
      <c r="A53" s="71"/>
      <c r="B53" s="97"/>
      <c r="C53" s="97"/>
      <c r="D53" s="97"/>
      <c r="E53" s="97"/>
      <c r="F53" s="97"/>
      <c r="G53" s="97"/>
      <c r="H53" s="97"/>
      <c r="I53" s="97"/>
      <c r="J53" s="97"/>
      <c r="K53" s="97"/>
      <c r="L53" s="97"/>
      <c r="M53" s="97"/>
      <c r="N53" s="98"/>
      <c r="O53" s="97"/>
      <c r="P53" s="97"/>
      <c r="Q53" s="97"/>
      <c r="R53" s="97"/>
      <c r="S53" s="97"/>
      <c r="T53" s="97"/>
      <c r="U53" s="97"/>
      <c r="V53" s="107"/>
      <c r="W53" s="108"/>
      <c r="X53" s="108"/>
      <c r="Y53" s="97"/>
      <c r="Z53" s="97"/>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row>
    <row r="54" spans="1:58" ht="20.25" customHeight="1" x14ac:dyDescent="0.55000000000000004">
      <c r="C54" s="2"/>
      <c r="D54" s="2"/>
      <c r="E54" s="1"/>
      <c r="F54" s="1"/>
      <c r="G54" s="1"/>
      <c r="H54" s="1"/>
      <c r="I54" s="1"/>
      <c r="J54" s="1"/>
      <c r="K54" s="1"/>
      <c r="L54" s="1"/>
      <c r="M54" s="1"/>
      <c r="N54" s="1"/>
      <c r="O54" s="1"/>
      <c r="P54" s="1"/>
      <c r="Q54" s="1"/>
      <c r="R54" s="1"/>
      <c r="S54" s="1"/>
      <c r="T54" s="2"/>
      <c r="U54" s="1"/>
      <c r="V54" s="1"/>
      <c r="W54" s="1"/>
      <c r="X54" s="1"/>
      <c r="Y54" s="1"/>
      <c r="Z54" s="1"/>
      <c r="AA54" s="1"/>
      <c r="AB54" s="1"/>
      <c r="AC54" s="1"/>
      <c r="AD54" s="1"/>
      <c r="AE54" s="1"/>
      <c r="AF54" s="1"/>
      <c r="AJ54" s="7"/>
      <c r="AK54" s="8"/>
      <c r="AL54" s="8"/>
      <c r="AM54" s="1"/>
      <c r="AN54" s="1"/>
      <c r="AO54" s="1"/>
      <c r="AP54" s="1"/>
      <c r="AQ54" s="1"/>
      <c r="AR54" s="1"/>
      <c r="AS54" s="1"/>
      <c r="AT54" s="1"/>
      <c r="AU54" s="1"/>
      <c r="AV54" s="1"/>
      <c r="AW54" s="1"/>
      <c r="AX54" s="1"/>
      <c r="AY54" s="1"/>
      <c r="AZ54" s="1"/>
      <c r="BA54" s="1"/>
      <c r="BB54" s="1"/>
      <c r="BC54" s="1"/>
      <c r="BD54" s="1"/>
      <c r="BE54" s="8"/>
    </row>
    <row r="55" spans="1:58" ht="20.25" customHeight="1" x14ac:dyDescent="0.550000000000000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55000000000000004">
      <c r="A56" s="1"/>
      <c r="B56" s="1"/>
      <c r="C56" s="1"/>
      <c r="D56" s="2"/>
      <c r="E56" s="1"/>
      <c r="F56" s="1"/>
      <c r="G56" s="1"/>
      <c r="H56" s="1"/>
      <c r="I56" s="1"/>
      <c r="J56" s="1"/>
      <c r="K56" s="1"/>
      <c r="L56" s="1"/>
      <c r="M56" s="1"/>
      <c r="N56" s="1"/>
      <c r="O56" s="1"/>
      <c r="P56" s="1"/>
      <c r="Q56" s="1"/>
      <c r="R56" s="1"/>
      <c r="S56" s="1"/>
      <c r="T56" s="1"/>
      <c r="U56" s="2"/>
      <c r="V56" s="1"/>
      <c r="W56" s="1"/>
      <c r="X56" s="1"/>
      <c r="Y56" s="1"/>
      <c r="Z56" s="1"/>
      <c r="AA56" s="1"/>
      <c r="AB56" s="1"/>
      <c r="AC56" s="1"/>
      <c r="AD56" s="1"/>
      <c r="AE56" s="1"/>
      <c r="AF56" s="1"/>
      <c r="AG56" s="1"/>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55000000000000004">
      <c r="A57" s="1"/>
      <c r="B57" s="1"/>
      <c r="C57" s="2"/>
      <c r="D57" s="2"/>
      <c r="E57" s="1"/>
      <c r="F57" s="1"/>
      <c r="G57" s="1"/>
      <c r="H57" s="1"/>
      <c r="I57" s="1"/>
      <c r="J57" s="1"/>
      <c r="K57" s="1"/>
      <c r="L57" s="1"/>
      <c r="M57" s="1"/>
      <c r="N57" s="1"/>
      <c r="O57" s="1"/>
      <c r="P57" s="1"/>
      <c r="Q57" s="1"/>
      <c r="R57" s="1"/>
      <c r="S57" s="1"/>
      <c r="T57" s="1"/>
      <c r="U57" s="2"/>
      <c r="V57" s="1"/>
      <c r="W57" s="1"/>
      <c r="X57" s="1"/>
      <c r="Y57" s="1"/>
      <c r="Z57" s="1"/>
      <c r="AA57" s="1"/>
      <c r="AB57" s="1"/>
      <c r="AC57" s="1"/>
      <c r="AD57" s="1"/>
      <c r="AE57" s="1"/>
      <c r="AF57" s="1"/>
      <c r="AG57" s="1"/>
      <c r="AK57" s="7"/>
      <c r="AL57" s="8"/>
      <c r="AM57" s="8"/>
      <c r="AN57" s="1"/>
      <c r="AO57" s="1"/>
      <c r="AP57" s="1"/>
      <c r="AQ57" s="1"/>
      <c r="AR57" s="1"/>
      <c r="AS57" s="1"/>
      <c r="AT57" s="1"/>
      <c r="AU57" s="1"/>
      <c r="AV57" s="1"/>
      <c r="AW57" s="1"/>
      <c r="AX57" s="1"/>
      <c r="AY57" s="1"/>
      <c r="AZ57" s="1"/>
      <c r="BA57" s="1"/>
      <c r="BB57" s="1"/>
      <c r="BC57" s="1"/>
      <c r="BD57" s="1"/>
      <c r="BE57" s="1"/>
      <c r="BF57" s="8"/>
    </row>
    <row r="58" spans="1:58" ht="20.25" customHeight="1" x14ac:dyDescent="0.55000000000000004">
      <c r="C58" s="7"/>
      <c r="D58" s="7"/>
      <c r="E58" s="7"/>
      <c r="F58" s="7"/>
      <c r="G58" s="7"/>
      <c r="H58" s="7"/>
      <c r="I58" s="7"/>
      <c r="J58" s="7"/>
      <c r="K58" s="7"/>
      <c r="L58" s="7"/>
      <c r="M58" s="7"/>
      <c r="N58" s="7"/>
      <c r="O58" s="7"/>
      <c r="P58" s="7"/>
      <c r="Q58" s="7"/>
      <c r="R58" s="7"/>
      <c r="S58" s="7"/>
      <c r="T58" s="7"/>
      <c r="U58" s="8"/>
      <c r="V58" s="8"/>
      <c r="W58" s="7"/>
      <c r="X58" s="7"/>
      <c r="Y58" s="7"/>
      <c r="Z58" s="7"/>
      <c r="AA58" s="7"/>
      <c r="AB58" s="7"/>
      <c r="AC58" s="7"/>
      <c r="AD58" s="7"/>
      <c r="AE58" s="7"/>
      <c r="AF58" s="7"/>
      <c r="AG58" s="7"/>
      <c r="AH58" s="7"/>
      <c r="AI58" s="7"/>
      <c r="AJ58" s="7"/>
      <c r="AK58" s="7"/>
      <c r="AL58" s="8"/>
      <c r="AM58" s="8"/>
      <c r="AN58" s="1"/>
      <c r="AO58" s="1"/>
      <c r="AP58" s="1"/>
      <c r="AQ58" s="1"/>
      <c r="AR58" s="1"/>
      <c r="AS58" s="1"/>
      <c r="AT58" s="1"/>
      <c r="AU58" s="1"/>
      <c r="AV58" s="1"/>
      <c r="AW58" s="1"/>
      <c r="AX58" s="1"/>
      <c r="AY58" s="1"/>
      <c r="AZ58" s="1"/>
      <c r="BA58" s="1"/>
      <c r="BB58" s="1"/>
      <c r="BC58" s="1"/>
      <c r="BD58" s="1"/>
      <c r="BE58" s="1"/>
      <c r="BF58" s="8"/>
    </row>
    <row r="59" spans="1:58" ht="20.25" customHeight="1" x14ac:dyDescent="0.55000000000000004">
      <c r="C59" s="7"/>
      <c r="D59" s="7"/>
      <c r="E59" s="7"/>
      <c r="F59" s="7"/>
      <c r="G59" s="7"/>
      <c r="H59" s="7"/>
      <c r="I59" s="7"/>
      <c r="J59" s="7"/>
      <c r="K59" s="7"/>
      <c r="L59" s="7"/>
      <c r="M59" s="7"/>
      <c r="N59" s="7"/>
      <c r="O59" s="7"/>
      <c r="P59" s="7"/>
      <c r="Q59" s="7"/>
      <c r="R59" s="7"/>
      <c r="S59" s="7"/>
      <c r="T59" s="7"/>
      <c r="U59" s="8"/>
      <c r="V59" s="8"/>
      <c r="W59" s="7"/>
      <c r="X59" s="7"/>
      <c r="Y59" s="7"/>
      <c r="Z59" s="7"/>
      <c r="AA59" s="7"/>
      <c r="AB59" s="7"/>
      <c r="AC59" s="7"/>
      <c r="AD59" s="7"/>
      <c r="AE59" s="7"/>
      <c r="AF59" s="7"/>
      <c r="AG59" s="7"/>
      <c r="AH59" s="7"/>
      <c r="AI59" s="7"/>
      <c r="AJ59" s="7"/>
      <c r="AK59" s="7"/>
      <c r="AL59" s="8"/>
      <c r="AM59" s="8"/>
      <c r="AN59" s="1"/>
      <c r="AO59" s="1"/>
      <c r="AP59" s="1"/>
      <c r="AQ59" s="1"/>
      <c r="AR59" s="1"/>
      <c r="AS59" s="1"/>
      <c r="AT59" s="1"/>
      <c r="AU59" s="1"/>
      <c r="AV59" s="1"/>
      <c r="AW59" s="1"/>
      <c r="AX59" s="1"/>
      <c r="AY59" s="1"/>
      <c r="AZ59" s="1"/>
      <c r="BA59" s="1"/>
      <c r="BB59" s="1"/>
      <c r="BC59" s="1"/>
      <c r="BD59" s="1"/>
      <c r="BE59" s="1"/>
      <c r="BF59" s="8"/>
    </row>
  </sheetData>
  <sheetProtection insertRows="0"/>
  <mergeCells count="212">
    <mergeCell ref="M51:P51"/>
    <mergeCell ref="C52:F52"/>
    <mergeCell ref="H52:K52"/>
    <mergeCell ref="M52:P52"/>
    <mergeCell ref="C41:D41"/>
    <mergeCell ref="E41:F41"/>
    <mergeCell ref="G41:H41"/>
    <mergeCell ref="P41:Q41"/>
    <mergeCell ref="U41:V41"/>
    <mergeCell ref="U47:X47"/>
    <mergeCell ref="J44:K44"/>
    <mergeCell ref="M46:P46"/>
    <mergeCell ref="C47:F47"/>
    <mergeCell ref="H47:K47"/>
    <mergeCell ref="M47:P47"/>
    <mergeCell ref="W41:X41"/>
    <mergeCell ref="C42:D42"/>
    <mergeCell ref="E42:F42"/>
    <mergeCell ref="G42:H42"/>
    <mergeCell ref="J42:K42"/>
    <mergeCell ref="L42:M42"/>
    <mergeCell ref="P42:Q42"/>
    <mergeCell ref="U42:V42"/>
    <mergeCell ref="W42:X42"/>
    <mergeCell ref="C39:D39"/>
    <mergeCell ref="E39:F39"/>
    <mergeCell ref="G39:H39"/>
    <mergeCell ref="P39:Q39"/>
    <mergeCell ref="V39:Y39"/>
    <mergeCell ref="C40:D40"/>
    <mergeCell ref="E40:F40"/>
    <mergeCell ref="G40:H40"/>
    <mergeCell ref="P40:Q40"/>
    <mergeCell ref="V40:Y40"/>
    <mergeCell ref="L39:M39"/>
    <mergeCell ref="L40:M40"/>
    <mergeCell ref="T39:U39"/>
    <mergeCell ref="T40:U40"/>
    <mergeCell ref="J39:K39"/>
    <mergeCell ref="C36:D37"/>
    <mergeCell ref="E36:H36"/>
    <mergeCell ref="J36:M36"/>
    <mergeCell ref="T36:U36"/>
    <mergeCell ref="V36:Y36"/>
    <mergeCell ref="E37:F37"/>
    <mergeCell ref="G37:H37"/>
    <mergeCell ref="V37:Y37"/>
    <mergeCell ref="C38:D38"/>
    <mergeCell ref="E38:F38"/>
    <mergeCell ref="G38:H38"/>
    <mergeCell ref="P38:Q38"/>
    <mergeCell ref="V38:Y38"/>
    <mergeCell ref="L38:M38"/>
    <mergeCell ref="J37:K37"/>
    <mergeCell ref="J38:K38"/>
    <mergeCell ref="T38:U38"/>
    <mergeCell ref="L37:M37"/>
    <mergeCell ref="AM3:BA3"/>
    <mergeCell ref="X4:Y4"/>
    <mergeCell ref="AB4:AC4"/>
    <mergeCell ref="AY11:BD15"/>
    <mergeCell ref="AM4:BA4"/>
    <mergeCell ref="AK12:AQ12"/>
    <mergeCell ref="AR12:AT12"/>
    <mergeCell ref="AU11:AV15"/>
    <mergeCell ref="AW11:AX15"/>
    <mergeCell ref="AV7:AW7"/>
    <mergeCell ref="AZ7:BA7"/>
    <mergeCell ref="W12:AC12"/>
    <mergeCell ref="AD12:AJ12"/>
    <mergeCell ref="P11:AT11"/>
    <mergeCell ref="AZ9:BA9"/>
    <mergeCell ref="U4:V4"/>
    <mergeCell ref="AZ5:BC5"/>
    <mergeCell ref="AZ6:BC6"/>
    <mergeCell ref="AZ8:BA8"/>
    <mergeCell ref="AU32:AV32"/>
    <mergeCell ref="T37:U37"/>
    <mergeCell ref="J40:K40"/>
    <mergeCell ref="J41:K41"/>
    <mergeCell ref="L41:M41"/>
    <mergeCell ref="B11:B15"/>
    <mergeCell ref="L11:O15"/>
    <mergeCell ref="C11:D15"/>
    <mergeCell ref="E11:F15"/>
    <mergeCell ref="P12:V12"/>
    <mergeCell ref="AU26:AV26"/>
    <mergeCell ref="E21:F21"/>
    <mergeCell ref="C22:D22"/>
    <mergeCell ref="E22:F22"/>
    <mergeCell ref="G22:K22"/>
    <mergeCell ref="L22:O22"/>
    <mergeCell ref="C23:D23"/>
    <mergeCell ref="E23:F23"/>
    <mergeCell ref="G23:K23"/>
    <mergeCell ref="L23:O23"/>
    <mergeCell ref="C24:D24"/>
    <mergeCell ref="E24:F24"/>
    <mergeCell ref="G24:K24"/>
    <mergeCell ref="L24:O24"/>
    <mergeCell ref="AW26:AX26"/>
    <mergeCell ref="G11:K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AU24:AV24"/>
    <mergeCell ref="AW24:AX24"/>
    <mergeCell ref="AU25:AV25"/>
    <mergeCell ref="AW25:AX25"/>
    <mergeCell ref="G20:K20"/>
    <mergeCell ref="G21:K21"/>
    <mergeCell ref="AW29:AX29"/>
    <mergeCell ref="AU30:AV30"/>
    <mergeCell ref="AW30:AX30"/>
    <mergeCell ref="AU31:AV31"/>
    <mergeCell ref="AW31:AX31"/>
    <mergeCell ref="AU27:AV27"/>
    <mergeCell ref="AW27:AX27"/>
    <mergeCell ref="AU28:AV28"/>
    <mergeCell ref="AW28:AX28"/>
    <mergeCell ref="AU29:AV29"/>
    <mergeCell ref="AW32:AX32"/>
    <mergeCell ref="AU33:AV33"/>
    <mergeCell ref="AW33:AX33"/>
    <mergeCell ref="C16:D16"/>
    <mergeCell ref="E16:F16"/>
    <mergeCell ref="G16:K16"/>
    <mergeCell ref="C17:D17"/>
    <mergeCell ref="L16:O16"/>
    <mergeCell ref="L17:O17"/>
    <mergeCell ref="C18:D18"/>
    <mergeCell ref="L18:O18"/>
    <mergeCell ref="C19:D19"/>
    <mergeCell ref="L19:O19"/>
    <mergeCell ref="C20:D20"/>
    <mergeCell ref="L20:O20"/>
    <mergeCell ref="C21:D21"/>
    <mergeCell ref="L21:O21"/>
    <mergeCell ref="E17:F17"/>
    <mergeCell ref="G17:K17"/>
    <mergeCell ref="E18:F18"/>
    <mergeCell ref="G18:K18"/>
    <mergeCell ref="E19:F19"/>
    <mergeCell ref="G19:K19"/>
    <mergeCell ref="E20:F20"/>
    <mergeCell ref="C25:D25"/>
    <mergeCell ref="E25:F25"/>
    <mergeCell ref="G25:K25"/>
    <mergeCell ref="L25:O25"/>
    <mergeCell ref="C26:D26"/>
    <mergeCell ref="E26:F26"/>
    <mergeCell ref="G26:K26"/>
    <mergeCell ref="L26:O26"/>
    <mergeCell ref="C27:D27"/>
    <mergeCell ref="E27:F27"/>
    <mergeCell ref="G27:K27"/>
    <mergeCell ref="L27:O27"/>
    <mergeCell ref="C28:D28"/>
    <mergeCell ref="E28:F28"/>
    <mergeCell ref="G28:K28"/>
    <mergeCell ref="L28:O28"/>
    <mergeCell ref="C29:D29"/>
    <mergeCell ref="E29:F29"/>
    <mergeCell ref="G29:K29"/>
    <mergeCell ref="L29:O29"/>
    <mergeCell ref="G30:K30"/>
    <mergeCell ref="L30:O30"/>
    <mergeCell ref="C30:D30"/>
    <mergeCell ref="E30:F30"/>
    <mergeCell ref="C31:D31"/>
    <mergeCell ref="E31:F31"/>
    <mergeCell ref="G31:K31"/>
    <mergeCell ref="L31:O31"/>
    <mergeCell ref="C32:D32"/>
    <mergeCell ref="E32:F32"/>
    <mergeCell ref="G32:K32"/>
    <mergeCell ref="L32:O32"/>
    <mergeCell ref="C33:D33"/>
    <mergeCell ref="E33:F33"/>
    <mergeCell ref="G33:K33"/>
    <mergeCell ref="L33:O33"/>
    <mergeCell ref="AY31:BD31"/>
    <mergeCell ref="AY32:BD32"/>
    <mergeCell ref="AY33:BD33"/>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AY29:BD29"/>
    <mergeCell ref="AY30:BD30"/>
  </mergeCells>
  <phoneticPr fontId="1"/>
  <conditionalFormatting sqref="AU16:AX33">
    <cfRule type="expression" dxfId="3" priority="4">
      <formula>INDIRECT(ADDRESS(ROW(),COLUMN()))=TRUNC(INDIRECT(ADDRESS(ROW(),COLUMN())))</formula>
    </cfRule>
  </conditionalFormatting>
  <conditionalFormatting sqref="E42:Q42 I38:Q41">
    <cfRule type="expression" dxfId="2" priority="3">
      <formula>INDIRECT(ADDRESS(ROW(),COLUMN()))=TRUNC(INDIRECT(ADDRESS(ROW(),COLUMN())))</formula>
    </cfRule>
  </conditionalFormatting>
  <conditionalFormatting sqref="C47:F47">
    <cfRule type="expression" dxfId="1" priority="2">
      <formula>INDIRECT(ADDRESS(ROW(),COLUMN()))=TRUNC(INDIRECT(ADDRESS(ROW(),COLUMN())))</formula>
    </cfRule>
  </conditionalFormatting>
  <conditionalFormatting sqref="E38:H41">
    <cfRule type="expression" dxfId="0" priority="1">
      <formula>INDIRECT(ADDRESS(ROW(),COLUMN()))=TRUNC(INDIRECT(ADDRESS(ROW(),COLUMN())))</formula>
    </cfRule>
  </conditionalFormatting>
  <dataValidations count="8">
    <dataValidation type="decimal" allowBlank="1" showInputMessage="1" showErrorMessage="1" error="入力可能範囲　32～40" sqref="AV7" xr:uid="{00000000-0002-0000-0100-000000000000}">
      <formula1>32</formula1>
      <formula2>40</formula2>
    </dataValidation>
    <dataValidation type="list" allowBlank="1" showInputMessage="1" showErrorMessage="1" sqref="J44:K44" xr:uid="{00000000-0002-0000-0100-000001000000}">
      <formula1>"週,暦月"</formula1>
    </dataValidation>
    <dataValidation type="list" allowBlank="1" showInputMessage="1" showErrorMessage="1" sqref="AZ5" xr:uid="{00000000-0002-0000-0100-000002000000}">
      <formula1>"４週,暦月"</formula1>
    </dataValidation>
    <dataValidation type="list" allowBlank="1" showInputMessage="1" sqref="C16:D33" xr:uid="{00000000-0002-0000-0100-000003000000}">
      <formula1>職種</formula1>
    </dataValidation>
    <dataValidation type="list" errorStyle="warning" allowBlank="1" showInputMessage="1" error="リストにない場合のみ、入力してください。" sqref="G16:K33" xr:uid="{00000000-0002-0000-0100-000004000000}">
      <formula1>INDIRECT(C16)</formula1>
    </dataValidation>
    <dataValidation type="list" allowBlank="1" showInputMessage="1" showErrorMessage="1" sqref="AZ6:BC6" xr:uid="{00000000-0002-0000-0100-000005000000}">
      <formula1>"予定,実績,予定・実績"</formula1>
    </dataValidation>
    <dataValidation type="list" allowBlank="1" showInputMessage="1" sqref="E16:F33" xr:uid="{00000000-0002-0000-0100-000006000000}">
      <formula1>"A, B, C, D"</formula1>
    </dataValidation>
    <dataValidation allowBlank="1" showInputMessage="1" showErrorMessage="1" error="入力可能範囲　32～40" sqref="AZ8" xr:uid="{00000000-0002-0000-0100-000007000000}"/>
  </dataValidations>
  <printOptions horizontalCentered="1" verticalCentered="1"/>
  <pageMargins left="0.23622047244094491" right="0.23622047244094491" top="0.43307086614173229" bottom="0.27559055118110237" header="0.31496062992125984" footer="0.31496062992125984"/>
  <pageSetup paperSize="9" scale="33" orientation="landscape" r:id="rId1"/>
  <colBreaks count="1" manualBreakCount="1">
    <brk id="58" max="1048575" man="1"/>
  </colBreaks>
  <ignoredErrors>
    <ignoredError sqref="AY5:AY6" numberStoredAsText="1"/>
    <ignoredError sqref="AS15"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AM3:BA3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L24" sqref="L24:O24"/>
    </sheetView>
  </sheetViews>
  <sheetFormatPr defaultColWidth="9" defaultRowHeight="18" x14ac:dyDescent="0.55000000000000004"/>
  <cols>
    <col min="1" max="2" width="9" style="10"/>
    <col min="3" max="3" width="44.1640625" style="10" customWidth="1"/>
    <col min="4" max="16384" width="9" style="10"/>
  </cols>
  <sheetData>
    <row r="1" spans="1:10" x14ac:dyDescent="0.55000000000000004">
      <c r="A1" s="10" t="s">
        <v>55</v>
      </c>
    </row>
    <row r="2" spans="1:10" s="11" customFormat="1" ht="20.25" customHeight="1" x14ac:dyDescent="0.55000000000000004">
      <c r="A2" s="12" t="s">
        <v>114</v>
      </c>
      <c r="B2" s="12"/>
      <c r="C2" s="13"/>
    </row>
    <row r="3" spans="1:10" s="11" customFormat="1" ht="20.25" customHeight="1" x14ac:dyDescent="0.55000000000000004">
      <c r="A3" s="13"/>
      <c r="B3" s="13"/>
      <c r="C3" s="13"/>
    </row>
    <row r="4" spans="1:10" s="11" customFormat="1" ht="20.25" customHeight="1" x14ac:dyDescent="0.55000000000000004">
      <c r="A4" s="27"/>
      <c r="B4" s="13" t="s">
        <v>81</v>
      </c>
      <c r="C4" s="13"/>
      <c r="E4" s="272" t="s">
        <v>83</v>
      </c>
      <c r="F4" s="272"/>
      <c r="G4" s="272"/>
      <c r="H4" s="272"/>
      <c r="I4" s="272"/>
      <c r="J4" s="272"/>
    </row>
    <row r="5" spans="1:10" s="11" customFormat="1" ht="20.25" customHeight="1" x14ac:dyDescent="0.55000000000000004">
      <c r="A5" s="28"/>
      <c r="B5" s="13" t="s">
        <v>82</v>
      </c>
      <c r="C5" s="13"/>
      <c r="E5" s="272"/>
      <c r="F5" s="272"/>
      <c r="G5" s="272"/>
      <c r="H5" s="272"/>
      <c r="I5" s="272"/>
      <c r="J5" s="272"/>
    </row>
    <row r="6" spans="1:10" s="11" customFormat="1" ht="20.25" customHeight="1" x14ac:dyDescent="0.55000000000000004">
      <c r="A6" s="26" t="s">
        <v>79</v>
      </c>
      <c r="B6" s="13"/>
      <c r="C6" s="13"/>
    </row>
    <row r="7" spans="1:10" s="11" customFormat="1" ht="20.25" customHeight="1" x14ac:dyDescent="0.55000000000000004">
      <c r="A7" s="26"/>
      <c r="B7" s="13"/>
      <c r="C7" s="13"/>
    </row>
    <row r="8" spans="1:10" s="11" customFormat="1" ht="20.25" customHeight="1" x14ac:dyDescent="0.55000000000000004">
      <c r="A8" s="13" t="s">
        <v>58</v>
      </c>
      <c r="B8" s="13"/>
      <c r="C8" s="13"/>
    </row>
    <row r="9" spans="1:10" s="11" customFormat="1" ht="20.25" customHeight="1" x14ac:dyDescent="0.55000000000000004">
      <c r="A9" s="26"/>
      <c r="B9" s="13"/>
      <c r="C9" s="13"/>
    </row>
    <row r="10" spans="1:10" s="11" customFormat="1" ht="20.25" customHeight="1" x14ac:dyDescent="0.55000000000000004">
      <c r="A10" s="13" t="s">
        <v>91</v>
      </c>
      <c r="B10" s="13"/>
      <c r="C10" s="13"/>
    </row>
    <row r="11" spans="1:10" s="11" customFormat="1" ht="20.25" customHeight="1" x14ac:dyDescent="0.55000000000000004">
      <c r="A11" s="13"/>
      <c r="B11" s="13"/>
      <c r="C11" s="13"/>
    </row>
    <row r="12" spans="1:10" s="11" customFormat="1" ht="20.25" customHeight="1" x14ac:dyDescent="0.55000000000000004">
      <c r="A12" s="147" t="s">
        <v>116</v>
      </c>
      <c r="B12" s="13"/>
      <c r="C12" s="13"/>
    </row>
    <row r="13" spans="1:10" s="11" customFormat="1" ht="20.25" customHeight="1" x14ac:dyDescent="0.55000000000000004">
      <c r="A13" s="13"/>
      <c r="B13" s="13"/>
      <c r="C13" s="13"/>
    </row>
    <row r="14" spans="1:10" s="11" customFormat="1" ht="20.25" customHeight="1" x14ac:dyDescent="0.55000000000000004">
      <c r="A14" s="13" t="s">
        <v>57</v>
      </c>
      <c r="B14" s="13"/>
      <c r="C14" s="13"/>
    </row>
    <row r="15" spans="1:10" s="11" customFormat="1" ht="20.25" customHeight="1" x14ac:dyDescent="0.55000000000000004">
      <c r="A15" s="13"/>
      <c r="B15" s="13"/>
      <c r="C15" s="13"/>
    </row>
    <row r="16" spans="1:10" s="11" customFormat="1" ht="20.25" customHeight="1" x14ac:dyDescent="0.55000000000000004">
      <c r="A16" s="148" t="s">
        <v>127</v>
      </c>
      <c r="B16" s="148"/>
      <c r="C16" s="148"/>
    </row>
    <row r="17" spans="1:3" s="11" customFormat="1" ht="20.25" customHeight="1" x14ac:dyDescent="0.55000000000000004">
      <c r="A17" s="148"/>
      <c r="B17" s="148"/>
      <c r="C17" s="148"/>
    </row>
    <row r="18" spans="1:3" s="11" customFormat="1" ht="20.25" customHeight="1" x14ac:dyDescent="0.55000000000000004">
      <c r="A18" s="147" t="s">
        <v>128</v>
      </c>
      <c r="B18" s="13"/>
      <c r="C18" s="13"/>
    </row>
    <row r="19" spans="1:3" s="11" customFormat="1" ht="20.25" customHeight="1" x14ac:dyDescent="0.55000000000000004">
      <c r="A19" s="13" t="s">
        <v>48</v>
      </c>
      <c r="B19" s="13"/>
      <c r="C19" s="13"/>
    </row>
    <row r="20" spans="1:3" s="11" customFormat="1" ht="20.25" customHeight="1" x14ac:dyDescent="0.55000000000000004">
      <c r="A20" s="13"/>
      <c r="B20" s="13"/>
      <c r="C20" s="13"/>
    </row>
    <row r="21" spans="1:3" s="11" customFormat="1" ht="20.25" customHeight="1" x14ac:dyDescent="0.55000000000000004">
      <c r="A21" s="13"/>
      <c r="B21" s="14" t="s">
        <v>26</v>
      </c>
      <c r="C21" s="14" t="s">
        <v>1</v>
      </c>
    </row>
    <row r="22" spans="1:3" s="11" customFormat="1" ht="20.25" customHeight="1" x14ac:dyDescent="0.55000000000000004">
      <c r="A22" s="13"/>
      <c r="B22" s="14">
        <v>1</v>
      </c>
      <c r="C22" s="15" t="s">
        <v>2</v>
      </c>
    </row>
    <row r="23" spans="1:3" s="11" customFormat="1" ht="20.25" customHeight="1" x14ac:dyDescent="0.55000000000000004">
      <c r="A23" s="13"/>
      <c r="B23" s="14">
        <v>2</v>
      </c>
      <c r="C23" s="15" t="s">
        <v>106</v>
      </c>
    </row>
    <row r="24" spans="1:3" s="11" customFormat="1" ht="20.25" customHeight="1" x14ac:dyDescent="0.55000000000000004">
      <c r="A24" s="13"/>
      <c r="B24" s="14">
        <v>3</v>
      </c>
      <c r="C24" s="15" t="s">
        <v>107</v>
      </c>
    </row>
    <row r="25" spans="1:3" s="11" customFormat="1" ht="20.25" customHeight="1" x14ac:dyDescent="0.55000000000000004">
      <c r="A25" s="13"/>
      <c r="B25" s="13"/>
      <c r="C25" s="13"/>
    </row>
    <row r="26" spans="1:3" s="11" customFormat="1" ht="20.25" customHeight="1" x14ac:dyDescent="0.55000000000000004">
      <c r="A26" s="13" t="s">
        <v>129</v>
      </c>
      <c r="B26" s="13"/>
      <c r="C26" s="13"/>
    </row>
    <row r="27" spans="1:3" s="11" customFormat="1" ht="20.25" customHeight="1" x14ac:dyDescent="0.55000000000000004">
      <c r="A27" s="13" t="s">
        <v>49</v>
      </c>
      <c r="B27" s="13"/>
      <c r="C27" s="13"/>
    </row>
    <row r="28" spans="1:3" s="11" customFormat="1" ht="20.25" customHeight="1" x14ac:dyDescent="0.55000000000000004">
      <c r="A28" s="13"/>
      <c r="B28" s="13"/>
      <c r="C28" s="13"/>
    </row>
    <row r="29" spans="1:3" s="11" customFormat="1" ht="20.25" customHeight="1" x14ac:dyDescent="0.55000000000000004">
      <c r="A29" s="13"/>
      <c r="B29" s="14" t="s">
        <v>7</v>
      </c>
      <c r="C29" s="14" t="s">
        <v>8</v>
      </c>
    </row>
    <row r="30" spans="1:3" s="11" customFormat="1" ht="20.25" customHeight="1" x14ac:dyDescent="0.55000000000000004">
      <c r="A30" s="13"/>
      <c r="B30" s="14" t="s">
        <v>3</v>
      </c>
      <c r="C30" s="15" t="s">
        <v>50</v>
      </c>
    </row>
    <row r="31" spans="1:3" s="11" customFormat="1" ht="20.25" customHeight="1" x14ac:dyDescent="0.55000000000000004">
      <c r="A31" s="13"/>
      <c r="B31" s="14" t="s">
        <v>4</v>
      </c>
      <c r="C31" s="15" t="s">
        <v>51</v>
      </c>
    </row>
    <row r="32" spans="1:3" s="11" customFormat="1" ht="20.25" customHeight="1" x14ac:dyDescent="0.55000000000000004">
      <c r="A32" s="13"/>
      <c r="B32" s="14" t="s">
        <v>5</v>
      </c>
      <c r="C32" s="15" t="s">
        <v>52</v>
      </c>
    </row>
    <row r="33" spans="1:55" s="11" customFormat="1" ht="20.25" customHeight="1" x14ac:dyDescent="0.55000000000000004">
      <c r="A33" s="13"/>
      <c r="B33" s="14" t="s">
        <v>6</v>
      </c>
      <c r="C33" s="15" t="s">
        <v>68</v>
      </c>
    </row>
    <row r="34" spans="1:55" s="11" customFormat="1" ht="20.25" customHeight="1" x14ac:dyDescent="0.55000000000000004">
      <c r="A34" s="13"/>
      <c r="B34" s="13"/>
      <c r="C34" s="13"/>
    </row>
    <row r="35" spans="1:55" s="11" customFormat="1" ht="20.25" customHeight="1" x14ac:dyDescent="0.55000000000000004">
      <c r="A35" s="13"/>
      <c r="B35" s="16" t="s">
        <v>9</v>
      </c>
      <c r="C35" s="13"/>
    </row>
    <row r="36" spans="1:55" s="11" customFormat="1" ht="20.25" customHeight="1" x14ac:dyDescent="0.550000000000000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55000000000000004">
      <c r="B37" s="13" t="s">
        <v>78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55000000000000004">
      <c r="E38" s="13"/>
    </row>
    <row r="39" spans="1:55" s="11" customFormat="1" ht="20.25" customHeight="1" x14ac:dyDescent="0.550000000000000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55000000000000004">
      <c r="A40" s="147" t="s">
        <v>130</v>
      </c>
      <c r="B40" s="13"/>
      <c r="C40" s="13"/>
    </row>
    <row r="41" spans="1:55" s="11" customFormat="1" ht="20.25" customHeight="1" x14ac:dyDescent="0.55000000000000004">
      <c r="A41" s="13" t="s">
        <v>54</v>
      </c>
      <c r="B41" s="13"/>
      <c r="C41" s="13"/>
    </row>
    <row r="42" spans="1:55" s="11" customFormat="1" ht="20.25" customHeight="1" x14ac:dyDescent="0.55000000000000004">
      <c r="A42" s="23" t="s">
        <v>92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550000000000000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55000000000000004">
      <c r="A44" s="13" t="s">
        <v>131</v>
      </c>
      <c r="B44" s="13"/>
    </row>
    <row r="45" spans="1:55" s="11" customFormat="1" ht="20.25" customHeight="1" x14ac:dyDescent="0.55000000000000004"/>
    <row r="46" spans="1:55" s="11" customFormat="1" ht="20.25" customHeight="1" x14ac:dyDescent="0.55000000000000004">
      <c r="A46" s="13" t="s">
        <v>132</v>
      </c>
      <c r="B46" s="13"/>
      <c r="C46" s="13"/>
    </row>
    <row r="47" spans="1:55" s="11" customFormat="1" ht="20.25" customHeight="1" x14ac:dyDescent="0.55000000000000004">
      <c r="A47" s="30" t="s">
        <v>93</v>
      </c>
      <c r="B47" s="13"/>
      <c r="C47" s="13"/>
    </row>
    <row r="48" spans="1:55" s="11" customFormat="1" ht="20.25" customHeight="1" x14ac:dyDescent="0.55000000000000004"/>
    <row r="49" spans="1:55" s="11" customFormat="1" ht="20.25" customHeight="1" x14ac:dyDescent="0.55000000000000004">
      <c r="A49" s="13" t="s">
        <v>133</v>
      </c>
      <c r="B49" s="13"/>
      <c r="C49" s="13"/>
    </row>
    <row r="50" spans="1:55" s="11" customFormat="1" ht="20.25" customHeight="1" x14ac:dyDescent="0.55000000000000004">
      <c r="A50" s="13" t="s">
        <v>94</v>
      </c>
      <c r="B50" s="13"/>
      <c r="C50" s="13"/>
    </row>
    <row r="51" spans="1:55" s="11" customFormat="1" ht="20.25" customHeight="1" x14ac:dyDescent="0.55000000000000004">
      <c r="A51" s="13"/>
      <c r="B51" s="13"/>
      <c r="C51" s="13"/>
    </row>
    <row r="52" spans="1:55" s="11" customFormat="1" ht="20.25" customHeight="1" x14ac:dyDescent="0.55000000000000004">
      <c r="A52" s="13" t="s">
        <v>134</v>
      </c>
      <c r="B52" s="13"/>
      <c r="C52" s="13"/>
    </row>
    <row r="53" spans="1:55" s="11" customFormat="1" ht="20.25" customHeight="1" x14ac:dyDescent="0.55000000000000004">
      <c r="A53" s="13"/>
      <c r="B53" s="13"/>
      <c r="C53" s="13"/>
    </row>
    <row r="54" spans="1:55" s="11" customFormat="1" ht="20.25" customHeight="1" x14ac:dyDescent="0.55000000000000004">
      <c r="A54" s="11" t="s">
        <v>135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55000000000000004">
      <c r="A55" s="11" t="s">
        <v>76</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55000000000000004">
      <c r="A56" s="11" t="s">
        <v>100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550000000000000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55000000000000004">
      <c r="A58" s="11" t="s">
        <v>136</v>
      </c>
      <c r="C58" s="25"/>
      <c r="D58" s="16"/>
      <c r="E58" s="16"/>
    </row>
    <row r="59" spans="1:55" s="11" customFormat="1" ht="20.25" customHeight="1" x14ac:dyDescent="0.55000000000000004">
      <c r="A59" s="84" t="s">
        <v>96</v>
      </c>
      <c r="B59" s="25"/>
      <c r="C59" s="25"/>
      <c r="D59" s="13"/>
      <c r="E59" s="13"/>
    </row>
    <row r="60" spans="1:55" s="11" customFormat="1" ht="20.25" customHeight="1" x14ac:dyDescent="0.55000000000000004">
      <c r="A60" s="83" t="s">
        <v>97</v>
      </c>
      <c r="B60" s="25"/>
      <c r="C60" s="25"/>
      <c r="D60" s="29"/>
      <c r="E60" s="29"/>
    </row>
    <row r="61" spans="1:55" s="11" customFormat="1" ht="20.25" customHeight="1" x14ac:dyDescent="0.55000000000000004">
      <c r="A61" s="84" t="s">
        <v>98</v>
      </c>
      <c r="B61" s="25"/>
      <c r="C61" s="25"/>
      <c r="D61" s="29"/>
      <c r="E61" s="29"/>
    </row>
    <row r="62" spans="1:55" s="11" customFormat="1" ht="20.25" customHeight="1" x14ac:dyDescent="0.55000000000000004">
      <c r="A62" s="83" t="s">
        <v>99</v>
      </c>
      <c r="B62" s="25"/>
      <c r="C62" s="25"/>
      <c r="D62" s="29"/>
      <c r="E62" s="29"/>
    </row>
    <row r="63" spans="1:55" s="11" customFormat="1" ht="20.25" customHeight="1" x14ac:dyDescent="0.55000000000000004">
      <c r="A63" s="84" t="s">
        <v>137</v>
      </c>
      <c r="B63" s="25"/>
      <c r="C63" s="25"/>
      <c r="D63" s="29"/>
      <c r="E63" s="29"/>
    </row>
    <row r="64" spans="1:55" s="11" customFormat="1" ht="20.25" customHeight="1" x14ac:dyDescent="0.55000000000000004">
      <c r="A64" s="84" t="s">
        <v>138</v>
      </c>
      <c r="B64" s="25"/>
      <c r="C64" s="25"/>
      <c r="D64" s="29"/>
      <c r="E64" s="29"/>
    </row>
    <row r="65" spans="1:5" s="11" customFormat="1" ht="20.25" customHeight="1" x14ac:dyDescent="0.55000000000000004">
      <c r="A65" s="84" t="s">
        <v>139</v>
      </c>
      <c r="B65" s="25"/>
      <c r="C65" s="25"/>
      <c r="D65" s="29"/>
      <c r="E65" s="29"/>
    </row>
    <row r="66" spans="1:5" s="11" customFormat="1" ht="20.25" customHeight="1" x14ac:dyDescent="0.55000000000000004">
      <c r="A66" s="25"/>
      <c r="B66" s="25"/>
      <c r="C66" s="25"/>
      <c r="D66" s="29"/>
      <c r="E66" s="29"/>
    </row>
    <row r="67" spans="1:5" s="11" customFormat="1" ht="20.25" customHeight="1" x14ac:dyDescent="0.55000000000000004">
      <c r="A67" s="25"/>
      <c r="B67" s="25"/>
      <c r="C67" s="25"/>
      <c r="D67" s="29"/>
      <c r="E67" s="29"/>
    </row>
    <row r="68" spans="1:5" s="11" customFormat="1" ht="20.25" customHeight="1" x14ac:dyDescent="0.55000000000000004">
      <c r="A68" s="25"/>
      <c r="B68" s="25"/>
      <c r="C68" s="25"/>
      <c r="D68" s="29"/>
      <c r="E68" s="29"/>
    </row>
    <row r="69" spans="1:5" s="11" customFormat="1" ht="20.25" customHeight="1" x14ac:dyDescent="0.55000000000000004">
      <c r="A69" s="25"/>
      <c r="B69" s="25"/>
      <c r="C69" s="25"/>
      <c r="D69" s="29"/>
      <c r="E69" s="29"/>
    </row>
    <row r="70" spans="1:5" ht="20.25" customHeight="1" x14ac:dyDescent="0.55000000000000004"/>
    <row r="71" spans="1:5" ht="20.25" customHeight="1" x14ac:dyDescent="0.550000000000000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5" sqref="C5"/>
    </sheetView>
  </sheetViews>
  <sheetFormatPr defaultColWidth="9" defaultRowHeight="26.5" x14ac:dyDescent="0.55000000000000004"/>
  <cols>
    <col min="1" max="1" width="2" style="111" customWidth="1"/>
    <col min="2" max="2" width="8.58203125" style="111" customWidth="1"/>
    <col min="3" max="11" width="40.58203125" style="111" customWidth="1"/>
    <col min="12" max="16384" width="9" style="111"/>
  </cols>
  <sheetData>
    <row r="1" spans="2:11" x14ac:dyDescent="0.55000000000000004">
      <c r="B1" s="111" t="s">
        <v>73</v>
      </c>
    </row>
    <row r="3" spans="2:11" x14ac:dyDescent="0.55000000000000004">
      <c r="B3" s="112" t="s">
        <v>74</v>
      </c>
      <c r="C3" s="112" t="s">
        <v>75</v>
      </c>
    </row>
    <row r="4" spans="2:11" x14ac:dyDescent="0.55000000000000004">
      <c r="B4" s="112">
        <v>1</v>
      </c>
      <c r="C4" s="142" t="s">
        <v>104</v>
      </c>
    </row>
    <row r="5" spans="2:11" x14ac:dyDescent="0.55000000000000004">
      <c r="B5" s="112">
        <v>2</v>
      </c>
      <c r="C5" s="142" t="s">
        <v>105</v>
      </c>
    </row>
    <row r="6" spans="2:11" x14ac:dyDescent="0.55000000000000004">
      <c r="B6" s="112">
        <v>3</v>
      </c>
      <c r="C6" s="142"/>
    </row>
    <row r="7" spans="2:11" x14ac:dyDescent="0.55000000000000004">
      <c r="B7" s="112">
        <v>4</v>
      </c>
      <c r="C7" s="142"/>
    </row>
    <row r="8" spans="2:11" x14ac:dyDescent="0.55000000000000004">
      <c r="B8" s="112">
        <v>5</v>
      </c>
      <c r="C8" s="142"/>
    </row>
    <row r="9" spans="2:11" x14ac:dyDescent="0.55000000000000004">
      <c r="B9" s="112">
        <v>6</v>
      </c>
      <c r="C9" s="142"/>
    </row>
    <row r="10" spans="2:11" x14ac:dyDescent="0.55000000000000004">
      <c r="B10" s="112">
        <v>7</v>
      </c>
      <c r="C10" s="142"/>
    </row>
    <row r="11" spans="2:11" x14ac:dyDescent="0.55000000000000004">
      <c r="B11" s="112">
        <v>8</v>
      </c>
      <c r="C11" s="142"/>
    </row>
    <row r="13" spans="2:11" x14ac:dyDescent="0.55000000000000004">
      <c r="B13" s="111" t="s">
        <v>72</v>
      </c>
    </row>
    <row r="14" spans="2:11" ht="27" thickBot="1" x14ac:dyDescent="0.6"/>
    <row r="15" spans="2:11" ht="27" thickBot="1" x14ac:dyDescent="0.6">
      <c r="B15" s="143" t="s">
        <v>59</v>
      </c>
      <c r="C15" s="114" t="s">
        <v>2</v>
      </c>
      <c r="D15" s="115" t="s">
        <v>106</v>
      </c>
      <c r="E15" s="116" t="s">
        <v>107</v>
      </c>
      <c r="F15" s="117" t="s">
        <v>31</v>
      </c>
      <c r="G15" s="117" t="s">
        <v>31</v>
      </c>
      <c r="H15" s="117" t="s">
        <v>31</v>
      </c>
      <c r="I15" s="117" t="s">
        <v>88</v>
      </c>
      <c r="J15" s="117" t="s">
        <v>88</v>
      </c>
      <c r="K15" s="118" t="s">
        <v>88</v>
      </c>
    </row>
    <row r="16" spans="2:11" x14ac:dyDescent="0.55000000000000004">
      <c r="B16" s="273" t="s">
        <v>60</v>
      </c>
      <c r="C16" s="119" t="s">
        <v>108</v>
      </c>
      <c r="D16" s="124" t="s">
        <v>108</v>
      </c>
      <c r="E16" s="124" t="s">
        <v>101</v>
      </c>
      <c r="F16" s="124"/>
      <c r="G16" s="124"/>
      <c r="H16" s="124"/>
      <c r="I16" s="120"/>
      <c r="J16" s="120"/>
      <c r="K16" s="121"/>
    </row>
    <row r="17" spans="2:11" x14ac:dyDescent="0.55000000000000004">
      <c r="B17" s="273"/>
      <c r="C17" s="122" t="s">
        <v>67</v>
      </c>
      <c r="D17" s="124" t="s">
        <v>106</v>
      </c>
      <c r="E17" s="124" t="s">
        <v>106</v>
      </c>
      <c r="F17" s="124"/>
      <c r="G17" s="124"/>
      <c r="H17" s="124"/>
      <c r="I17" s="113"/>
      <c r="J17" s="113"/>
      <c r="K17" s="123"/>
    </row>
    <row r="18" spans="2:11" x14ac:dyDescent="0.55000000000000004">
      <c r="B18" s="273"/>
      <c r="C18" s="122" t="s">
        <v>67</v>
      </c>
      <c r="D18" s="124" t="s">
        <v>31</v>
      </c>
      <c r="E18" s="124" t="s">
        <v>109</v>
      </c>
      <c r="F18" s="124"/>
      <c r="G18" s="124"/>
      <c r="H18" s="124"/>
      <c r="I18" s="113"/>
      <c r="J18" s="113"/>
      <c r="K18" s="123"/>
    </row>
    <row r="19" spans="2:11" x14ac:dyDescent="0.55000000000000004">
      <c r="B19" s="273"/>
      <c r="C19" s="122" t="s">
        <v>31</v>
      </c>
      <c r="D19" s="124" t="s">
        <v>31</v>
      </c>
      <c r="E19" s="124" t="s">
        <v>110</v>
      </c>
      <c r="F19" s="124"/>
      <c r="G19" s="124"/>
      <c r="H19" s="124"/>
      <c r="I19" s="113"/>
      <c r="J19" s="113"/>
      <c r="K19" s="123"/>
    </row>
    <row r="20" spans="2:11" x14ac:dyDescent="0.55000000000000004">
      <c r="B20" s="273"/>
      <c r="C20" s="122" t="s">
        <v>31</v>
      </c>
      <c r="D20" s="124" t="s">
        <v>31</v>
      </c>
      <c r="E20" s="124" t="s">
        <v>111</v>
      </c>
      <c r="F20" s="124"/>
      <c r="G20" s="124"/>
      <c r="H20" s="124"/>
      <c r="I20" s="113"/>
      <c r="J20" s="113"/>
      <c r="K20" s="123"/>
    </row>
    <row r="21" spans="2:11" x14ac:dyDescent="0.55000000000000004">
      <c r="B21" s="273"/>
      <c r="C21" s="122" t="s">
        <v>31</v>
      </c>
      <c r="D21" s="124" t="s">
        <v>31</v>
      </c>
      <c r="E21" s="124" t="s">
        <v>31</v>
      </c>
      <c r="F21" s="124"/>
      <c r="G21" s="124"/>
      <c r="H21" s="124"/>
      <c r="I21" s="113"/>
      <c r="J21" s="113"/>
      <c r="K21" s="123"/>
    </row>
    <row r="22" spans="2:11" x14ac:dyDescent="0.55000000000000004">
      <c r="B22" s="273"/>
      <c r="C22" s="122" t="s">
        <v>31</v>
      </c>
      <c r="D22" s="124" t="s">
        <v>31</v>
      </c>
      <c r="E22" s="124" t="s">
        <v>31</v>
      </c>
      <c r="F22" s="124"/>
      <c r="G22" s="124"/>
      <c r="H22" s="124"/>
      <c r="I22" s="113"/>
      <c r="J22" s="113"/>
      <c r="K22" s="123"/>
    </row>
    <row r="23" spans="2:11" x14ac:dyDescent="0.55000000000000004">
      <c r="B23" s="273"/>
      <c r="C23" s="122" t="s">
        <v>31</v>
      </c>
      <c r="D23" s="124" t="s">
        <v>88</v>
      </c>
      <c r="E23" s="124" t="s">
        <v>31</v>
      </c>
      <c r="F23" s="124"/>
      <c r="G23" s="124"/>
      <c r="H23" s="124"/>
      <c r="I23" s="113"/>
      <c r="J23" s="113"/>
      <c r="K23" s="123"/>
    </row>
    <row r="24" spans="2:11" x14ac:dyDescent="0.55000000000000004">
      <c r="B24" s="273"/>
      <c r="C24" s="122" t="s">
        <v>31</v>
      </c>
      <c r="D24" s="124" t="s">
        <v>88</v>
      </c>
      <c r="E24" s="124" t="s">
        <v>31</v>
      </c>
      <c r="F24" s="124"/>
      <c r="G24" s="124"/>
      <c r="H24" s="124"/>
      <c r="I24" s="113"/>
      <c r="J24" s="113"/>
      <c r="K24" s="123"/>
    </row>
    <row r="25" spans="2:11" x14ac:dyDescent="0.55000000000000004">
      <c r="B25" s="273"/>
      <c r="C25" s="122" t="s">
        <v>31</v>
      </c>
      <c r="D25" s="125" t="s">
        <v>88</v>
      </c>
      <c r="E25" s="125" t="s">
        <v>31</v>
      </c>
      <c r="F25" s="125"/>
      <c r="G25" s="125"/>
      <c r="H25" s="125"/>
      <c r="I25" s="113"/>
      <c r="J25" s="113"/>
      <c r="K25" s="123"/>
    </row>
    <row r="26" spans="2:11" x14ac:dyDescent="0.55000000000000004">
      <c r="B26" s="273"/>
      <c r="C26" s="122" t="s">
        <v>31</v>
      </c>
      <c r="D26" s="125" t="s">
        <v>88</v>
      </c>
      <c r="E26" s="125" t="s">
        <v>31</v>
      </c>
      <c r="F26" s="125"/>
      <c r="G26" s="125"/>
      <c r="H26" s="125"/>
      <c r="I26" s="113"/>
      <c r="J26" s="113"/>
      <c r="K26" s="123"/>
    </row>
    <row r="27" spans="2:11" x14ac:dyDescent="0.55000000000000004">
      <c r="B27" s="273"/>
      <c r="C27" s="122" t="s">
        <v>31</v>
      </c>
      <c r="D27" s="125" t="s">
        <v>88</v>
      </c>
      <c r="E27" s="125" t="s">
        <v>31</v>
      </c>
      <c r="F27" s="125"/>
      <c r="G27" s="125"/>
      <c r="H27" s="125"/>
      <c r="I27" s="113"/>
      <c r="J27" s="113"/>
      <c r="K27" s="123"/>
    </row>
    <row r="28" spans="2:11" ht="27" thickBot="1" x14ac:dyDescent="0.6">
      <c r="B28" s="274"/>
      <c r="C28" s="126" t="s">
        <v>31</v>
      </c>
      <c r="D28" s="127" t="s">
        <v>88</v>
      </c>
      <c r="E28" s="127" t="s">
        <v>31</v>
      </c>
      <c r="F28" s="127"/>
      <c r="G28" s="127"/>
      <c r="H28" s="127"/>
      <c r="I28" s="127"/>
      <c r="J28" s="127"/>
      <c r="K28" s="128"/>
    </row>
    <row r="31" spans="2:11" x14ac:dyDescent="0.55000000000000004">
      <c r="C31" s="111" t="s">
        <v>84</v>
      </c>
    </row>
    <row r="32" spans="2:11" x14ac:dyDescent="0.55000000000000004">
      <c r="C32" s="111" t="s">
        <v>32</v>
      </c>
    </row>
    <row r="33" spans="3:3" x14ac:dyDescent="0.55000000000000004">
      <c r="C33" s="111" t="s">
        <v>102</v>
      </c>
    </row>
    <row r="34" spans="3:3" x14ac:dyDescent="0.55000000000000004">
      <c r="C34" s="111" t="s">
        <v>87</v>
      </c>
    </row>
    <row r="35" spans="3:3" x14ac:dyDescent="0.55000000000000004">
      <c r="C35" s="111" t="s">
        <v>112</v>
      </c>
    </row>
    <row r="36" spans="3:3" x14ac:dyDescent="0.55000000000000004">
      <c r="C36" s="111" t="s">
        <v>113</v>
      </c>
    </row>
    <row r="37" spans="3:3" x14ac:dyDescent="0.55000000000000004">
      <c r="C37" s="111" t="s">
        <v>33</v>
      </c>
    </row>
    <row r="38" spans="3:3" x14ac:dyDescent="0.55000000000000004">
      <c r="C38" s="111" t="s">
        <v>34</v>
      </c>
    </row>
    <row r="40" spans="3:3" x14ac:dyDescent="0.55000000000000004">
      <c r="C40" s="111" t="s">
        <v>103</v>
      </c>
    </row>
    <row r="41" spans="3:3" x14ac:dyDescent="0.55000000000000004">
      <c r="C41" s="111" t="s">
        <v>61</v>
      </c>
    </row>
    <row r="42" spans="3:3" x14ac:dyDescent="0.55000000000000004">
      <c r="C42" s="111" t="s">
        <v>62</v>
      </c>
    </row>
    <row r="43" spans="3:3" x14ac:dyDescent="0.55000000000000004">
      <c r="C43" s="111" t="s">
        <v>63</v>
      </c>
    </row>
    <row r="44" spans="3:3" x14ac:dyDescent="0.55000000000000004">
      <c r="C44" s="111" t="s">
        <v>64</v>
      </c>
    </row>
    <row r="45" spans="3:3" x14ac:dyDescent="0.55000000000000004">
      <c r="C45" s="111"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【記載例】居宅介護支援</vt:lpstr>
      <vt:lpstr>居宅介護支援（１枚版）</vt:lpstr>
      <vt:lpstr>記入方法</vt:lpstr>
      <vt:lpstr>プルダウン・リスト</vt:lpstr>
      <vt:lpstr>【記載例】居宅介護支援!Print_Area</vt:lpstr>
      <vt:lpstr>記入方法!Print_Area</vt:lpstr>
      <vt:lpstr>'居宅介護支援（１枚版）'!Print_Area</vt:lpstr>
      <vt:lpstr>【記載例】居宅介護支援!Print_Titles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増澤　千尋</cp:lastModifiedBy>
  <cp:lastPrinted>2025-10-27T01:40:33Z</cp:lastPrinted>
  <dcterms:created xsi:type="dcterms:W3CDTF">2020-01-14T23:44:41Z</dcterms:created>
  <dcterms:modified xsi:type="dcterms:W3CDTF">2025-10-31T05:00:07Z</dcterms:modified>
</cp:coreProperties>
</file>